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ilha1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<sst xmlns="http://schemas.openxmlformats.org/spreadsheetml/2006/main" count="218" uniqueCount="121">
  <si>
    <t>Mão-de-obra</t>
  </si>
  <si>
    <t>Quantidade</t>
  </si>
  <si>
    <t>Motorista (Convenção Coletiva 2019/2020 - SINDUSCON X FETROPAR)</t>
  </si>
  <si>
    <t>Total de mão-de-obra (postos de trabalho)</t>
  </si>
  <si>
    <t>Veículos e Equipamentos</t>
  </si>
  <si>
    <t>1. Mão-de-obra</t>
  </si>
  <si>
    <t>Discriminação</t>
  </si>
  <si>
    <t>Unidade</t>
  </si>
  <si>
    <t>Preço unitário</t>
  </si>
  <si>
    <t>Subtotal</t>
  </si>
  <si>
    <t>mês</t>
  </si>
  <si>
    <t>%</t>
  </si>
  <si>
    <t>Soma</t>
  </si>
  <si>
    <t>Encargos Sociais</t>
  </si>
  <si>
    <t>Total por Coletor</t>
  </si>
  <si>
    <t>Total do Efetivo</t>
  </si>
  <si>
    <t>homem</t>
  </si>
  <si>
    <t>Total por efetivo</t>
  </si>
  <si>
    <t>Auxílio Alimentação</t>
  </si>
  <si>
    <t xml:space="preserve">coletor </t>
  </si>
  <si>
    <t>vale</t>
  </si>
  <si>
    <t>motorista</t>
  </si>
  <si>
    <t>unidade</t>
  </si>
  <si>
    <t>Total</t>
  </si>
  <si>
    <t>Custo Mensal com Mão-de-obra (R$/mês) ..............................................................................................</t>
  </si>
  <si>
    <t>2. Uniformes e Equipamentos de Proteção Individual</t>
  </si>
  <si>
    <t>Uniformes e EPI's para Coletores</t>
  </si>
  <si>
    <t>Jaqueta com reflexivo (NBR 15.292)</t>
  </si>
  <si>
    <t>Calça</t>
  </si>
  <si>
    <t>Camiseta de algodão</t>
  </si>
  <si>
    <t>Boné</t>
  </si>
  <si>
    <t>Tênis de segurança com palmilha aço</t>
  </si>
  <si>
    <t>par</t>
  </si>
  <si>
    <t>Meia de algodão com ano alto</t>
  </si>
  <si>
    <t>Capa de chuva amarela com reflexivo</t>
  </si>
  <si>
    <t>Colete reflexivo</t>
  </si>
  <si>
    <t>Luva de proteção</t>
  </si>
  <si>
    <t>Protetor solar FPS 30</t>
  </si>
  <si>
    <t>frasco 120g</t>
  </si>
  <si>
    <t>coletores</t>
  </si>
  <si>
    <t>2.2. Uniformes e EPI's para Motorista</t>
  </si>
  <si>
    <t>Custo Mensal com Uniformes e EPI's (R$/mês) .........................................................................</t>
  </si>
  <si>
    <t>3. Veículos e Equipamentos</t>
  </si>
  <si>
    <t>Depreciaçao - remuneracao do capital (20% a.a.)</t>
  </si>
  <si>
    <t>mes</t>
  </si>
  <si>
    <t>IPVA (1,5% sobre valor do bem)</t>
  </si>
  <si>
    <t>Seguro obrigatório e Licenciamento</t>
  </si>
  <si>
    <t>Seguro contra terceiros (obrigatório)</t>
  </si>
  <si>
    <t>TOTAL</t>
  </si>
  <si>
    <t>Consumo/manutençao do veiculo</t>
  </si>
  <si>
    <t>litros</t>
  </si>
  <si>
    <t>unid</t>
  </si>
  <si>
    <t>Custo total operação e manutenção</t>
  </si>
  <si>
    <t>Benefícios e Despesas Indiretas - BDI</t>
  </si>
  <si>
    <t>Custo Mensal</t>
  </si>
  <si>
    <t>BDI</t>
  </si>
  <si>
    <t>Benefícios e despesas indiretas (E33+E48+E60+E69+E81)</t>
  </si>
  <si>
    <t>Administraçao central (ADM e gastos ADM)</t>
  </si>
  <si>
    <t>Pis</t>
  </si>
  <si>
    <t>Cofins</t>
  </si>
  <si>
    <t>ISS</t>
  </si>
  <si>
    <t>Lucro</t>
  </si>
  <si>
    <t>Custo mensal</t>
  </si>
  <si>
    <t xml:space="preserve">Custo Mensal com BDI </t>
  </si>
  <si>
    <t>meses</t>
  </si>
  <si>
    <t>Custo anual</t>
  </si>
  <si>
    <t>Soma dos Salários</t>
  </si>
  <si>
    <t>Provisão</t>
  </si>
  <si>
    <t>Percentual</t>
  </si>
  <si>
    <t>Valor</t>
  </si>
  <si>
    <t>INSS</t>
  </si>
  <si>
    <t>recolha mensal</t>
  </si>
  <si>
    <t>INSS Terceiros</t>
  </si>
  <si>
    <t>Férias</t>
  </si>
  <si>
    <t>1/3 férias</t>
  </si>
  <si>
    <t>sobre férias</t>
  </si>
  <si>
    <t>FGTS sobre 1/12 férias</t>
  </si>
  <si>
    <t>13º sal.</t>
  </si>
  <si>
    <t>FGTS sobre parcela 13º</t>
  </si>
  <si>
    <t>Auxílio doença / Acidente de Trabalho / Faltas Legais / Ausência no Aviso prévio Trabalhado</t>
  </si>
  <si>
    <t>Aviso Prévio Indenizado/ Indenização Adicional (demissão antes da data base)</t>
  </si>
  <si>
    <t>MULTA FGTS 50% SOBRE 8%</t>
  </si>
  <si>
    <t>seguro de acidente de trabalho</t>
  </si>
  <si>
    <t>salario educacao</t>
  </si>
  <si>
    <t>sebrae</t>
  </si>
  <si>
    <t>sesi - sesc - dpc - faer - senac - senai</t>
  </si>
  <si>
    <t>aux. doença</t>
  </si>
  <si>
    <t xml:space="preserve">FGTS </t>
  </si>
  <si>
    <t>custo total dos encargos</t>
  </si>
  <si>
    <t>sobre  o salário</t>
  </si>
  <si>
    <t>OBSERVAÇÕES</t>
  </si>
  <si>
    <t>Veiculo coletor - caminhao toco (ou trator, ou outro veiculo)</t>
  </si>
  <si>
    <t>Varredores/capinador/coletor (Convenção Coletiva SIEMACO 2020/2022)</t>
  </si>
  <si>
    <t>3.1. Veículo (custo estimado: R$ 50.000,00)</t>
  </si>
  <si>
    <t xml:space="preserve">Custo de óleo diesel </t>
  </si>
  <si>
    <t>Custo com Gasolina (máquinas)</t>
  </si>
  <si>
    <t>motossera</t>
  </si>
  <si>
    <t>Manutenção maquinarios em geral</t>
  </si>
  <si>
    <t>Valor por mês</t>
  </si>
  <si>
    <t>Vassouras</t>
  </si>
  <si>
    <t>Rastel</t>
  </si>
  <si>
    <t>Encargos sobre  SALÁRIOS</t>
  </si>
  <si>
    <t xml:space="preserve">* Auxilio alimentação e insalubridade devem ser de no mínimo o descrito na presente planilha, </t>
  </si>
  <si>
    <t>podendo ser maior se assim estiver estipulado em convencao que instaure maiores valores</t>
  </si>
  <si>
    <t>Motorista/Varredores/capinador/coletor (Convenção  2019/2020 - SINDUSCON X FETROPAR)</t>
  </si>
  <si>
    <t>Fio para roçadeiras</t>
  </si>
  <si>
    <t>mts</t>
  </si>
  <si>
    <t>(valor total dividido por 12 meses)</t>
  </si>
  <si>
    <t xml:space="preserve">* O termo de referencia e a Planilha modelo são complementares entre si, portanto, havendo em </t>
  </si>
  <si>
    <t>algum dos documentos algum item obrigatório, mesmo que não esteja em outro, deve ser considerado</t>
  </si>
  <si>
    <t>Roçadeira manual (a gasolina) - +- 140 cv</t>
  </si>
  <si>
    <t>Podadeira de galhos (a gasolina)</t>
  </si>
  <si>
    <t>oculos de proteção</t>
  </si>
  <si>
    <t>Salário Normal  (40 horas semanais)</t>
  </si>
  <si>
    <t>Salário Normal (40 horas semanais)</t>
  </si>
  <si>
    <t>Adicional de Insalubridade/periculosidade</t>
  </si>
  <si>
    <t>* obrigatório registro em carteira, e pelo período mínimo de 40 horas semanais</t>
  </si>
  <si>
    <t>* As convenções a serem seguidas são as descritas na presente planilha, a não ser que outra se aplique</t>
  </si>
  <si>
    <t>desde que pague mais aos funcionários.</t>
  </si>
  <si>
    <t>Custo com limpeza urbana</t>
  </si>
  <si>
    <t>Varredores/capinador/coletor  (Convenção Coletiva SIEMACO 2020/2022)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</si>
</sst>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00_);_(* \(#,##0.000\);_(* &quot;-&quot;??_);_(@_)"/>
    <numFmt numFmtId="167" formatCode="[$-416]dddd\,\ d&quot; de &quot;mmmm&quot; de &quot;yyyy"/>
    <numFmt numFmtId="168" formatCode="_-* #,##0.000_-;\-* #,##0.000_-;_-* &quot;-&quot;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43" fontId="18" fillId="33" borderId="10" xfId="51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43" fontId="19" fillId="33" borderId="12" xfId="5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" fontId="19" fillId="33" borderId="13" xfId="51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43" fontId="19" fillId="33" borderId="15" xfId="5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" fontId="19" fillId="33" borderId="16" xfId="51" applyNumberFormat="1" applyFont="1" applyFill="1" applyBorder="1" applyAlignment="1">
      <alignment horizontal="center" vertical="center"/>
    </xf>
    <xf numFmtId="43" fontId="18" fillId="33" borderId="17" xfId="51" applyFont="1" applyFill="1" applyBorder="1" applyAlignment="1">
      <alignment vertical="center"/>
    </xf>
    <xf numFmtId="4" fontId="18" fillId="33" borderId="18" xfId="0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" fontId="18" fillId="33" borderId="19" xfId="51" applyNumberFormat="1" applyFont="1" applyFill="1" applyBorder="1" applyAlignment="1">
      <alignment horizontal="center" vertical="center"/>
    </xf>
    <xf numFmtId="43" fontId="18" fillId="33" borderId="14" xfId="51" applyFont="1" applyFill="1" applyBorder="1" applyAlignment="1">
      <alignment vertical="center"/>
    </xf>
    <xf numFmtId="4" fontId="18" fillId="33" borderId="0" xfId="0" applyNumberFormat="1" applyFont="1" applyFill="1" applyAlignment="1">
      <alignment vertical="center"/>
    </xf>
    <xf numFmtId="43" fontId="19" fillId="33" borderId="0" xfId="51" applyFont="1" applyFill="1" applyBorder="1" applyAlignment="1">
      <alignment vertical="center"/>
    </xf>
    <xf numFmtId="43" fontId="19" fillId="33" borderId="20" xfId="51" applyFont="1" applyFill="1" applyBorder="1" applyAlignment="1">
      <alignment vertical="center"/>
    </xf>
    <xf numFmtId="43" fontId="19" fillId="33" borderId="21" xfId="51" applyFont="1" applyFill="1" applyBorder="1" applyAlignment="1">
      <alignment vertical="center"/>
    </xf>
    <xf numFmtId="43" fontId="19" fillId="33" borderId="22" xfId="51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1" fontId="19" fillId="33" borderId="23" xfId="51" applyNumberFormat="1" applyFont="1" applyFill="1" applyBorder="1" applyAlignment="1">
      <alignment horizontal="center" vertical="center"/>
    </xf>
    <xf numFmtId="43" fontId="19" fillId="0" borderId="14" xfId="51" applyFont="1" applyBorder="1" applyAlignment="1">
      <alignment vertical="center"/>
    </xf>
    <xf numFmtId="43" fontId="19" fillId="0" borderId="0" xfId="51" applyFont="1" applyBorder="1" applyAlignment="1">
      <alignment vertical="center"/>
    </xf>
    <xf numFmtId="0" fontId="19" fillId="0" borderId="0" xfId="0" applyFont="1" applyAlignment="1">
      <alignment vertical="center"/>
    </xf>
    <xf numFmtId="164" fontId="19" fillId="0" borderId="20" xfId="51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43" fontId="19" fillId="0" borderId="20" xfId="51" applyFont="1" applyBorder="1" applyAlignment="1">
      <alignment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43" fontId="20" fillId="34" borderId="25" xfId="51" applyFont="1" applyFill="1" applyBorder="1" applyAlignment="1">
      <alignment horizontal="center" vertical="center"/>
    </xf>
    <xf numFmtId="43" fontId="20" fillId="34" borderId="19" xfId="51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43" fontId="19" fillId="0" borderId="27" xfId="51" applyFont="1" applyFill="1" applyBorder="1" applyAlignment="1">
      <alignment horizontal="center" vertical="center"/>
    </xf>
    <xf numFmtId="43" fontId="19" fillId="0" borderId="28" xfId="51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3" fontId="19" fillId="0" borderId="30" xfId="51" applyFont="1" applyBorder="1" applyAlignment="1">
      <alignment horizontal="center" vertical="center"/>
    </xf>
    <xf numFmtId="43" fontId="19" fillId="0" borderId="16" xfId="51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43" fontId="19" fillId="0" borderId="18" xfId="51" applyFont="1" applyBorder="1" applyAlignment="1">
      <alignment horizontal="center" vertical="center"/>
    </xf>
    <xf numFmtId="43" fontId="18" fillId="0" borderId="19" xfId="51" applyFont="1" applyBorder="1" applyAlignment="1">
      <alignment horizontal="center" vertical="center"/>
    </xf>
    <xf numFmtId="10" fontId="19" fillId="0" borderId="27" xfId="0" applyNumberFormat="1" applyFont="1" applyBorder="1" applyAlignment="1">
      <alignment horizontal="center" vertical="center"/>
    </xf>
    <xf numFmtId="43" fontId="19" fillId="0" borderId="27" xfId="5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9" fillId="0" borderId="0" xfId="51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43" fontId="18" fillId="0" borderId="32" xfId="51" applyFont="1" applyBorder="1" applyAlignment="1">
      <alignment horizontal="center" vertical="center"/>
    </xf>
    <xf numFmtId="43" fontId="18" fillId="0" borderId="33" xfId="5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3" fontId="18" fillId="0" borderId="0" xfId="51" applyFont="1" applyBorder="1" applyAlignment="1">
      <alignment horizontal="center" vertical="center"/>
    </xf>
    <xf numFmtId="43" fontId="18" fillId="0" borderId="20" xfId="51" applyFont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43" fontId="19" fillId="0" borderId="32" xfId="51" applyFont="1" applyBorder="1" applyAlignment="1">
      <alignment horizontal="center" vertical="center"/>
    </xf>
    <xf numFmtId="43" fontId="19" fillId="0" borderId="33" xfId="51" applyFont="1" applyBorder="1" applyAlignment="1">
      <alignment horizontal="center" vertical="center"/>
    </xf>
    <xf numFmtId="10" fontId="19" fillId="0" borderId="3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" fontId="19" fillId="0" borderId="13" xfId="51" applyNumberFormat="1" applyFont="1" applyBorder="1" applyAlignment="1">
      <alignment horizontal="center" vertical="center"/>
    </xf>
    <xf numFmtId="165" fontId="19" fillId="0" borderId="32" xfId="51" applyNumberFormat="1" applyFont="1" applyBorder="1" applyAlignment="1">
      <alignment horizontal="center" vertical="center"/>
    </xf>
    <xf numFmtId="43" fontId="19" fillId="0" borderId="33" xfId="51" applyFont="1" applyBorder="1" applyAlignment="1">
      <alignment vertical="center"/>
    </xf>
    <xf numFmtId="1" fontId="19" fillId="0" borderId="16" xfId="51" applyNumberFormat="1" applyFont="1" applyBorder="1" applyAlignment="1">
      <alignment horizontal="center" vertical="center"/>
    </xf>
    <xf numFmtId="165" fontId="19" fillId="0" borderId="30" xfId="51" applyNumberFormat="1" applyFont="1" applyBorder="1" applyAlignment="1">
      <alignment horizontal="center" vertical="center"/>
    </xf>
    <xf numFmtId="43" fontId="19" fillId="0" borderId="16" xfId="5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43" fontId="19" fillId="0" borderId="18" xfId="51" applyFont="1" applyBorder="1" applyAlignment="1">
      <alignment vertical="center"/>
    </xf>
    <xf numFmtId="43" fontId="18" fillId="34" borderId="23" xfId="51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43" fontId="18" fillId="0" borderId="18" xfId="51" applyFont="1" applyBorder="1" applyAlignment="1">
      <alignment vertical="center"/>
    </xf>
    <xf numFmtId="1" fontId="19" fillId="0" borderId="32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1" fontId="19" fillId="0" borderId="30" xfId="0" applyNumberFormat="1" applyFont="1" applyBorder="1" applyAlignment="1">
      <alignment horizontal="center" vertical="center"/>
    </xf>
    <xf numFmtId="43" fontId="19" fillId="0" borderId="35" xfId="5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43" fontId="18" fillId="0" borderId="25" xfId="5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43" fontId="19" fillId="0" borderId="20" xfId="51" applyFont="1" applyBorder="1" applyAlignment="1">
      <alignment horizontal="center" vertical="center"/>
    </xf>
    <xf numFmtId="43" fontId="18" fillId="34" borderId="23" xfId="51" applyFont="1" applyFill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166" fontId="19" fillId="0" borderId="27" xfId="51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43" fontId="19" fillId="0" borderId="37" xfId="5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43" fontId="19" fillId="0" borderId="25" xfId="51" applyFont="1" applyBorder="1" applyAlignment="1">
      <alignment horizontal="center" vertical="center"/>
    </xf>
    <xf numFmtId="43" fontId="19" fillId="0" borderId="19" xfId="51" applyFont="1" applyBorder="1" applyAlignment="1">
      <alignment horizontal="center" vertical="center"/>
    </xf>
    <xf numFmtId="43" fontId="19" fillId="0" borderId="23" xfId="51" applyFont="1" applyFill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43" fontId="19" fillId="0" borderId="39" xfId="51" applyFont="1" applyBorder="1" applyAlignment="1">
      <alignment vertical="center"/>
    </xf>
    <xf numFmtId="43" fontId="18" fillId="33" borderId="23" xfId="51" applyFont="1" applyFill="1" applyBorder="1" applyAlignment="1">
      <alignment vertical="center"/>
    </xf>
    <xf numFmtId="43" fontId="19" fillId="0" borderId="0" xfId="51" applyFont="1" applyAlignment="1">
      <alignment vertical="center"/>
    </xf>
    <xf numFmtId="43" fontId="40" fillId="0" borderId="0" xfId="51" applyFont="1" applyAlignment="1">
      <alignment wrapText="1"/>
    </xf>
    <xf numFmtId="43" fontId="40" fillId="0" borderId="32" xfId="0" applyNumberFormat="1" applyFont="1" applyBorder="1" applyAlignment="1">
      <alignment/>
    </xf>
    <xf numFmtId="43" fontId="41" fillId="0" borderId="32" xfId="0" applyNumberFormat="1" applyFont="1" applyBorder="1" applyAlignment="1">
      <alignment horizontal="center"/>
    </xf>
    <xf numFmtId="43" fontId="40" fillId="0" borderId="32" xfId="0" applyNumberFormat="1" applyFont="1" applyBorder="1" applyAlignment="1">
      <alignment horizontal="center"/>
    </xf>
    <xf numFmtId="9" fontId="40" fillId="0" borderId="32" xfId="0" applyNumberFormat="1" applyFont="1" applyBorder="1" applyAlignment="1">
      <alignment horizontal="center"/>
    </xf>
    <xf numFmtId="10" fontId="40" fillId="0" borderId="32" xfId="0" applyNumberFormat="1" applyFont="1" applyBorder="1" applyAlignment="1">
      <alignment horizontal="center"/>
    </xf>
    <xf numFmtId="13" fontId="40" fillId="0" borderId="32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2" xfId="0" applyFont="1" applyBorder="1" applyAlignment="1">
      <alignment/>
    </xf>
    <xf numFmtId="43" fontId="41" fillId="0" borderId="32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0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19" fillId="0" borderId="27" xfId="0" applyNumberFormat="1" applyFont="1" applyBorder="1" applyAlignment="1">
      <alignment horizontal="center" vertical="center"/>
    </xf>
    <xf numFmtId="43" fontId="19" fillId="35" borderId="23" xfId="5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3" fontId="19" fillId="0" borderId="40" xfId="5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9" fillId="36" borderId="0" xfId="0" applyFont="1" applyFill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3" fontId="19" fillId="0" borderId="41" xfId="51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43" fontId="23" fillId="0" borderId="17" xfId="51" applyFont="1" applyBorder="1" applyAlignment="1">
      <alignment horizontal="center" vertical="center"/>
    </xf>
    <xf numFmtId="43" fontId="23" fillId="0" borderId="18" xfId="51" applyFont="1" applyBorder="1" applyAlignment="1">
      <alignment horizontal="center" vertical="center"/>
    </xf>
    <xf numFmtId="43" fontId="23" fillId="0" borderId="40" xfId="51" applyFont="1" applyBorder="1" applyAlignment="1">
      <alignment horizontal="center" vertical="center"/>
    </xf>
    <xf numFmtId="43" fontId="18" fillId="33" borderId="17" xfId="51" applyFont="1" applyFill="1" applyBorder="1" applyAlignment="1">
      <alignment horizontal="center" vertical="center"/>
    </xf>
    <xf numFmtId="43" fontId="18" fillId="33" borderId="18" xfId="51" applyFont="1" applyFill="1" applyBorder="1" applyAlignment="1">
      <alignment horizontal="center" vertical="center"/>
    </xf>
    <xf numFmtId="43" fontId="18" fillId="33" borderId="34" xfId="51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43" fontId="40" fillId="0" borderId="27" xfId="0" applyNumberFormat="1" applyFont="1" applyBorder="1" applyAlignment="1">
      <alignment horizontal="center"/>
    </xf>
    <xf numFmtId="43" fontId="40" fillId="0" borderId="32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44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43" fontId="40" fillId="0" borderId="32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40" fillId="0" borderId="27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46">
      <selection activeCell="B65" sqref="B65"/>
    </sheetView>
  </sheetViews>
  <sheetFormatPr defaultColWidth="9.140625" defaultRowHeight="15"/>
  <cols>
    <col min="1" max="1" width="44.7109375" style="0" customWidth="1"/>
    <col min="2" max="2" width="11.421875" style="0" customWidth="1"/>
    <col min="3" max="4" width="11.140625" style="0" customWidth="1"/>
    <col min="5" max="5" width="13.28125" style="0" customWidth="1"/>
    <col min="6" max="6" width="9.57421875" style="0" bestFit="1" customWidth="1"/>
    <col min="7" max="7" width="12.8515625" style="0" customWidth="1"/>
    <col min="8" max="8" width="15.57421875" style="0" customWidth="1"/>
    <col min="9" max="9" width="10.8515625" style="0" customWidth="1"/>
  </cols>
  <sheetData>
    <row r="1" spans="1:5" ht="16.5" thickBot="1">
      <c r="A1" s="129" t="s">
        <v>119</v>
      </c>
      <c r="B1" s="130"/>
      <c r="C1" s="130"/>
      <c r="D1" s="130"/>
      <c r="E1" s="131"/>
    </row>
    <row r="2" spans="1:5" ht="15.75" thickBot="1">
      <c r="A2" s="132" t="s">
        <v>0</v>
      </c>
      <c r="B2" s="133"/>
      <c r="C2" s="133"/>
      <c r="D2" s="134"/>
      <c r="E2" s="1" t="s">
        <v>1</v>
      </c>
    </row>
    <row r="3" spans="1:5" ht="15.75" customHeight="1">
      <c r="A3" s="2" t="s">
        <v>92</v>
      </c>
      <c r="B3" s="3"/>
      <c r="C3" s="3"/>
      <c r="D3" s="4"/>
      <c r="E3" s="5">
        <v>8</v>
      </c>
    </row>
    <row r="4" spans="1:5" ht="15.75" thickBot="1">
      <c r="A4" s="6" t="s">
        <v>2</v>
      </c>
      <c r="B4" s="7"/>
      <c r="C4" s="7"/>
      <c r="D4" s="8"/>
      <c r="E4" s="9">
        <v>1</v>
      </c>
    </row>
    <row r="5" spans="1:5" ht="15.75" thickBot="1">
      <c r="A5" s="10" t="s">
        <v>3</v>
      </c>
      <c r="B5" s="11"/>
      <c r="C5" s="11"/>
      <c r="D5" s="12"/>
      <c r="E5" s="13">
        <f>SUM(E3:E4)</f>
        <v>9</v>
      </c>
    </row>
    <row r="6" spans="1:5" ht="15.75" thickBot="1">
      <c r="A6" s="14"/>
      <c r="B6" s="15"/>
      <c r="C6" s="16"/>
      <c r="D6" s="16"/>
      <c r="E6" s="17"/>
    </row>
    <row r="7" spans="1:5" ht="15.75" thickBot="1">
      <c r="A7" s="135" t="s">
        <v>4</v>
      </c>
      <c r="B7" s="136"/>
      <c r="C7" s="136"/>
      <c r="D7" s="136"/>
      <c r="E7" s="1" t="s">
        <v>1</v>
      </c>
    </row>
    <row r="8" spans="1:5" ht="15.75" thickBot="1">
      <c r="A8" s="18" t="s">
        <v>91</v>
      </c>
      <c r="B8" s="19"/>
      <c r="C8" s="19"/>
      <c r="D8" s="20"/>
      <c r="E8" s="21">
        <v>1</v>
      </c>
    </row>
    <row r="9" spans="1:5" ht="15">
      <c r="A9" s="22"/>
      <c r="B9" s="23"/>
      <c r="C9" s="23"/>
      <c r="D9" s="24"/>
      <c r="E9" s="25"/>
    </row>
    <row r="10" spans="1:5" ht="15">
      <c r="A10" s="26" t="s">
        <v>5</v>
      </c>
      <c r="C10" s="24"/>
      <c r="D10" s="23"/>
      <c r="E10" s="27"/>
    </row>
    <row r="11" spans="1:5" ht="15.75" thickBot="1">
      <c r="A11" s="24" t="s">
        <v>120</v>
      </c>
      <c r="B11" s="24"/>
      <c r="C11" s="24"/>
      <c r="D11" s="23"/>
      <c r="E11" s="27"/>
    </row>
    <row r="12" spans="1:5" ht="15.75" thickBot="1">
      <c r="A12" s="28" t="s">
        <v>6</v>
      </c>
      <c r="B12" s="29" t="s">
        <v>7</v>
      </c>
      <c r="C12" s="29" t="s">
        <v>1</v>
      </c>
      <c r="D12" s="30" t="s">
        <v>8</v>
      </c>
      <c r="E12" s="31" t="s">
        <v>9</v>
      </c>
    </row>
    <row r="13" spans="1:5" ht="15">
      <c r="A13" s="32" t="s">
        <v>113</v>
      </c>
      <c r="B13" s="33" t="s">
        <v>10</v>
      </c>
      <c r="C13" s="33">
        <v>1</v>
      </c>
      <c r="D13" s="34">
        <v>1222</v>
      </c>
      <c r="E13" s="35">
        <f>C13*D13</f>
        <v>1222</v>
      </c>
    </row>
    <row r="14" spans="1:5" ht="15.75" thickBot="1">
      <c r="A14" s="36" t="s">
        <v>115</v>
      </c>
      <c r="B14" s="37" t="s">
        <v>11</v>
      </c>
      <c r="C14" s="37">
        <v>20</v>
      </c>
      <c r="D14" s="38">
        <v>1045</v>
      </c>
      <c r="E14" s="39">
        <f>C14*D14/100</f>
        <v>209</v>
      </c>
    </row>
    <row r="15" spans="1:5" ht="15.75" thickBot="1">
      <c r="A15" s="40" t="s">
        <v>12</v>
      </c>
      <c r="B15" s="41"/>
      <c r="C15" s="41"/>
      <c r="D15" s="42"/>
      <c r="E15" s="43">
        <f>SUM(E13:E14)</f>
        <v>1431</v>
      </c>
    </row>
    <row r="16" spans="1:5" ht="15">
      <c r="A16" s="32" t="s">
        <v>13</v>
      </c>
      <c r="B16" s="33" t="s">
        <v>11</v>
      </c>
      <c r="C16" s="44">
        <f>E129</f>
        <v>0.7102969999999998</v>
      </c>
      <c r="D16" s="45">
        <f>E15</f>
        <v>1431</v>
      </c>
      <c r="E16" s="35">
        <f>D16*C16</f>
        <v>1016.4350069999998</v>
      </c>
    </row>
    <row r="17" spans="1:5" ht="15">
      <c r="A17" s="36" t="s">
        <v>14</v>
      </c>
      <c r="B17" s="46"/>
      <c r="C17" s="46"/>
      <c r="D17" s="47"/>
      <c r="E17" s="39">
        <f>E15+E16</f>
        <v>2447.435007</v>
      </c>
    </row>
    <row r="18" spans="1:5" ht="15">
      <c r="A18" s="48" t="s">
        <v>15</v>
      </c>
      <c r="B18" s="49" t="s">
        <v>16</v>
      </c>
      <c r="C18" s="50">
        <f>E3</f>
        <v>8</v>
      </c>
      <c r="D18" s="51">
        <f>E17</f>
        <v>2447.435007</v>
      </c>
      <c r="E18" s="52">
        <f>C18*D18</f>
        <v>19579.480056</v>
      </c>
    </row>
    <row r="19" spans="1:5" ht="15">
      <c r="A19" s="26"/>
      <c r="B19" s="53"/>
      <c r="C19" s="54"/>
      <c r="D19" s="55"/>
      <c r="E19" s="56"/>
    </row>
    <row r="20" spans="1:5" ht="15.75" thickBot="1">
      <c r="A20" s="24" t="s">
        <v>104</v>
      </c>
      <c r="C20" s="24"/>
      <c r="D20" s="23"/>
      <c r="E20" s="27"/>
    </row>
    <row r="21" spans="1:5" ht="15.75" thickBot="1">
      <c r="A21" s="57" t="s">
        <v>6</v>
      </c>
      <c r="B21" s="58" t="s">
        <v>7</v>
      </c>
      <c r="C21" s="59" t="s">
        <v>1</v>
      </c>
      <c r="D21" s="30" t="s">
        <v>8</v>
      </c>
      <c r="E21" s="31" t="s">
        <v>9</v>
      </c>
    </row>
    <row r="22" spans="1:5" ht="15">
      <c r="A22" s="32" t="s">
        <v>114</v>
      </c>
      <c r="B22" s="33" t="s">
        <v>10</v>
      </c>
      <c r="C22" s="33">
        <v>1</v>
      </c>
      <c r="D22" s="34">
        <v>1396</v>
      </c>
      <c r="E22" s="35">
        <f>C22*D22</f>
        <v>1396</v>
      </c>
    </row>
    <row r="23" spans="1:5" ht="15">
      <c r="A23" s="60" t="s">
        <v>115</v>
      </c>
      <c r="B23" s="61" t="s">
        <v>11</v>
      </c>
      <c r="C23" s="61">
        <v>20</v>
      </c>
      <c r="D23" s="62">
        <v>1045</v>
      </c>
      <c r="E23" s="63">
        <f>C23*D23/100</f>
        <v>209</v>
      </c>
    </row>
    <row r="24" spans="1:5" ht="15">
      <c r="A24" s="60" t="s">
        <v>12</v>
      </c>
      <c r="B24" s="46"/>
      <c r="C24" s="46"/>
      <c r="D24" s="47"/>
      <c r="E24" s="52">
        <f>SUM(E22:E23)</f>
        <v>1605</v>
      </c>
    </row>
    <row r="25" spans="1:5" ht="15.75" thickBot="1">
      <c r="A25" s="36" t="s">
        <v>13</v>
      </c>
      <c r="B25" s="37" t="s">
        <v>11</v>
      </c>
      <c r="C25" s="64">
        <f>C16</f>
        <v>0.7102969999999998</v>
      </c>
      <c r="D25" s="38">
        <f>E24</f>
        <v>1605</v>
      </c>
      <c r="E25" s="39">
        <f>D25*C25</f>
        <v>1140.0266849999998</v>
      </c>
    </row>
    <row r="26" spans="1:5" ht="15.75" thickBot="1">
      <c r="A26" s="65" t="s">
        <v>17</v>
      </c>
      <c r="B26" s="41"/>
      <c r="C26" s="41"/>
      <c r="D26" s="42"/>
      <c r="E26" s="43">
        <f>E24+E25</f>
        <v>2745.026685</v>
      </c>
    </row>
    <row r="27" spans="1:5" ht="15">
      <c r="A27" s="66"/>
      <c r="B27" s="46"/>
      <c r="C27" s="46"/>
      <c r="D27" s="47"/>
      <c r="E27" s="56"/>
    </row>
    <row r="28" spans="1:5" ht="15.75" thickBot="1">
      <c r="A28" s="66" t="s">
        <v>18</v>
      </c>
      <c r="B28" s="24"/>
      <c r="C28" s="24"/>
      <c r="D28" s="23"/>
      <c r="E28" s="27"/>
    </row>
    <row r="29" spans="1:5" ht="15.75" thickBot="1">
      <c r="A29" s="28" t="s">
        <v>6</v>
      </c>
      <c r="B29" s="29" t="s">
        <v>7</v>
      </c>
      <c r="C29" s="29" t="s">
        <v>1</v>
      </c>
      <c r="D29" s="30" t="s">
        <v>8</v>
      </c>
      <c r="E29" s="31" t="s">
        <v>9</v>
      </c>
    </row>
    <row r="30" spans="1:5" ht="15">
      <c r="A30" s="60" t="s">
        <v>19</v>
      </c>
      <c r="B30" s="61" t="s">
        <v>20</v>
      </c>
      <c r="C30" s="67">
        <v>8</v>
      </c>
      <c r="D30" s="68">
        <v>414</v>
      </c>
      <c r="E30" s="69">
        <f>C30*D30</f>
        <v>3312</v>
      </c>
    </row>
    <row r="31" spans="1:5" ht="15.75" thickBot="1">
      <c r="A31" s="36" t="s">
        <v>21</v>
      </c>
      <c r="B31" s="37" t="s">
        <v>20</v>
      </c>
      <c r="C31" s="70">
        <v>1</v>
      </c>
      <c r="D31" s="71">
        <v>400</v>
      </c>
      <c r="E31" s="72">
        <f>C31*D31</f>
        <v>400</v>
      </c>
    </row>
    <row r="32" spans="1:5" ht="15.75" thickBot="1">
      <c r="A32" s="73" t="s">
        <v>23</v>
      </c>
      <c r="B32" s="74"/>
      <c r="C32" s="74"/>
      <c r="D32" s="75"/>
      <c r="E32" s="76">
        <f>SUM(E30:E31)</f>
        <v>3712</v>
      </c>
    </row>
    <row r="33" spans="1:5" ht="15.75" thickBot="1">
      <c r="A33" s="66"/>
      <c r="B33" s="24"/>
      <c r="C33" s="24"/>
      <c r="D33" s="23"/>
      <c r="E33" s="27"/>
    </row>
    <row r="34" spans="1:5" ht="15.75" thickBot="1">
      <c r="A34" s="73" t="s">
        <v>24</v>
      </c>
      <c r="B34" s="77"/>
      <c r="C34" s="77"/>
      <c r="D34" s="78"/>
      <c r="E34" s="76">
        <f>E32+E26+E18</f>
        <v>26036.506741</v>
      </c>
    </row>
    <row r="35" spans="1:5" ht="15">
      <c r="A35" s="66"/>
      <c r="B35" s="24"/>
      <c r="C35" s="24"/>
      <c r="D35" s="23"/>
      <c r="E35" s="27"/>
    </row>
    <row r="36" spans="1:5" ht="15">
      <c r="A36" s="26" t="s">
        <v>25</v>
      </c>
      <c r="B36" s="24"/>
      <c r="C36" s="24"/>
      <c r="D36" s="23"/>
      <c r="E36" s="27"/>
    </row>
    <row r="37" spans="1:5" ht="15.75" thickBot="1">
      <c r="A37" s="66" t="s">
        <v>26</v>
      </c>
      <c r="B37" s="24"/>
      <c r="C37" s="24"/>
      <c r="D37" s="23"/>
      <c r="E37" s="27"/>
    </row>
    <row r="38" spans="1:5" ht="15.75" thickBot="1">
      <c r="A38" s="28" t="s">
        <v>6</v>
      </c>
      <c r="B38" s="29" t="s">
        <v>7</v>
      </c>
      <c r="C38" s="29" t="s">
        <v>1</v>
      </c>
      <c r="D38" s="30" t="s">
        <v>8</v>
      </c>
      <c r="E38" s="31" t="s">
        <v>9</v>
      </c>
    </row>
    <row r="39" spans="1:5" ht="15">
      <c r="A39" s="32" t="s">
        <v>27</v>
      </c>
      <c r="B39" s="33" t="s">
        <v>22</v>
      </c>
      <c r="C39" s="79">
        <v>2</v>
      </c>
      <c r="D39" s="45">
        <v>150</v>
      </c>
      <c r="E39" s="35">
        <f>(C39*D39)/12</f>
        <v>25</v>
      </c>
    </row>
    <row r="40" spans="1:5" ht="15">
      <c r="A40" s="60" t="s">
        <v>28</v>
      </c>
      <c r="B40" s="61" t="s">
        <v>22</v>
      </c>
      <c r="C40" s="79">
        <v>2</v>
      </c>
      <c r="D40" s="62">
        <v>80</v>
      </c>
      <c r="E40" s="35">
        <f aca="true" t="shared" si="0" ref="E40:E49">(C40*D40)/12</f>
        <v>13.333333333333334</v>
      </c>
    </row>
    <row r="41" spans="1:5" ht="15">
      <c r="A41" s="60" t="s">
        <v>29</v>
      </c>
      <c r="B41" s="61" t="s">
        <v>22</v>
      </c>
      <c r="C41" s="79">
        <v>3</v>
      </c>
      <c r="D41" s="62">
        <v>25</v>
      </c>
      <c r="E41" s="35">
        <f t="shared" si="0"/>
        <v>6.25</v>
      </c>
    </row>
    <row r="42" spans="1:5" ht="15">
      <c r="A42" s="60" t="s">
        <v>30</v>
      </c>
      <c r="B42" s="61" t="s">
        <v>22</v>
      </c>
      <c r="C42" s="79">
        <v>2</v>
      </c>
      <c r="D42" s="62">
        <v>25</v>
      </c>
      <c r="E42" s="35">
        <f t="shared" si="0"/>
        <v>4.166666666666667</v>
      </c>
    </row>
    <row r="43" spans="1:5" ht="15">
      <c r="A43" s="60" t="s">
        <v>31</v>
      </c>
      <c r="B43" s="61" t="s">
        <v>32</v>
      </c>
      <c r="C43" s="79">
        <v>3</v>
      </c>
      <c r="D43" s="62">
        <v>70</v>
      </c>
      <c r="E43" s="35">
        <f t="shared" si="0"/>
        <v>17.5</v>
      </c>
    </row>
    <row r="44" spans="1:5" ht="15">
      <c r="A44" s="60" t="s">
        <v>33</v>
      </c>
      <c r="B44" s="61" t="s">
        <v>32</v>
      </c>
      <c r="C44" s="79">
        <v>4</v>
      </c>
      <c r="D44" s="62">
        <v>15</v>
      </c>
      <c r="E44" s="35">
        <f t="shared" si="0"/>
        <v>5</v>
      </c>
    </row>
    <row r="45" spans="1:5" ht="15">
      <c r="A45" s="60" t="s">
        <v>34</v>
      </c>
      <c r="B45" s="61" t="s">
        <v>22</v>
      </c>
      <c r="C45" s="79">
        <v>2</v>
      </c>
      <c r="D45" s="62">
        <v>70</v>
      </c>
      <c r="E45" s="35">
        <f t="shared" si="0"/>
        <v>11.666666666666666</v>
      </c>
    </row>
    <row r="46" spans="1:5" ht="15">
      <c r="A46" s="80" t="s">
        <v>35</v>
      </c>
      <c r="B46" s="81" t="s">
        <v>22</v>
      </c>
      <c r="C46" s="79">
        <v>2</v>
      </c>
      <c r="D46" s="62">
        <v>70</v>
      </c>
      <c r="E46" s="35">
        <f t="shared" si="0"/>
        <v>11.666666666666666</v>
      </c>
    </row>
    <row r="47" spans="1:5" ht="15">
      <c r="A47" s="80" t="s">
        <v>112</v>
      </c>
      <c r="B47" s="81" t="s">
        <v>7</v>
      </c>
      <c r="C47" s="79">
        <v>2</v>
      </c>
      <c r="D47" s="62">
        <v>10</v>
      </c>
      <c r="E47" s="35">
        <f>(C47*D47)/12</f>
        <v>1.6666666666666667</v>
      </c>
    </row>
    <row r="48" spans="1:5" ht="15">
      <c r="A48" s="60" t="s">
        <v>36</v>
      </c>
      <c r="B48" s="61" t="s">
        <v>32</v>
      </c>
      <c r="C48" s="79">
        <v>4</v>
      </c>
      <c r="D48" s="62">
        <v>30</v>
      </c>
      <c r="E48" s="35">
        <f t="shared" si="0"/>
        <v>10</v>
      </c>
    </row>
    <row r="49" spans="1:5" ht="15.75" thickBot="1">
      <c r="A49" s="36" t="s">
        <v>37</v>
      </c>
      <c r="B49" s="37" t="s">
        <v>38</v>
      </c>
      <c r="C49" s="82">
        <v>6</v>
      </c>
      <c r="D49" s="38">
        <v>50</v>
      </c>
      <c r="E49" s="83">
        <f t="shared" si="0"/>
        <v>25</v>
      </c>
    </row>
    <row r="50" spans="1:5" ht="15.75" thickBot="1">
      <c r="A50" s="40" t="s">
        <v>15</v>
      </c>
      <c r="B50" s="84" t="s">
        <v>39</v>
      </c>
      <c r="C50" s="85">
        <v>8</v>
      </c>
      <c r="D50" s="86">
        <f>+SUM(E39:E49)</f>
        <v>131.25</v>
      </c>
      <c r="E50" s="43">
        <f>C50*D50</f>
        <v>1050</v>
      </c>
    </row>
    <row r="51" spans="1:5" ht="15">
      <c r="A51" s="66"/>
      <c r="B51" s="46"/>
      <c r="C51" s="87"/>
      <c r="D51" s="47"/>
      <c r="E51" s="88"/>
    </row>
    <row r="52" spans="1:5" ht="15.75" thickBot="1">
      <c r="A52" s="66" t="s">
        <v>40</v>
      </c>
      <c r="B52" s="24"/>
      <c r="C52" s="24"/>
      <c r="D52" s="23"/>
      <c r="E52" s="27"/>
    </row>
    <row r="53" spans="1:5" ht="15.75" thickBot="1">
      <c r="A53" s="28" t="s">
        <v>6</v>
      </c>
      <c r="B53" s="29" t="s">
        <v>7</v>
      </c>
      <c r="C53" s="29" t="s">
        <v>1</v>
      </c>
      <c r="D53" s="30" t="s">
        <v>8</v>
      </c>
      <c r="E53" s="31" t="s">
        <v>9</v>
      </c>
    </row>
    <row r="54" spans="1:5" ht="15">
      <c r="A54" s="32" t="s">
        <v>27</v>
      </c>
      <c r="B54" s="33" t="s">
        <v>22</v>
      </c>
      <c r="C54" s="79">
        <v>2</v>
      </c>
      <c r="D54" s="45">
        <f aca="true" t="shared" si="1" ref="D54:D64">+D39</f>
        <v>150</v>
      </c>
      <c r="E54" s="35">
        <f aca="true" t="shared" si="2" ref="E54:E64">(C54*D54)/12</f>
        <v>25</v>
      </c>
    </row>
    <row r="55" spans="1:5" ht="15">
      <c r="A55" s="60" t="s">
        <v>28</v>
      </c>
      <c r="B55" s="61" t="s">
        <v>22</v>
      </c>
      <c r="C55" s="79">
        <v>2</v>
      </c>
      <c r="D55" s="45">
        <f t="shared" si="1"/>
        <v>80</v>
      </c>
      <c r="E55" s="35">
        <f t="shared" si="2"/>
        <v>13.333333333333334</v>
      </c>
    </row>
    <row r="56" spans="1:5" ht="15">
      <c r="A56" s="60" t="s">
        <v>29</v>
      </c>
      <c r="B56" s="61" t="s">
        <v>22</v>
      </c>
      <c r="C56" s="79">
        <v>3</v>
      </c>
      <c r="D56" s="45">
        <f t="shared" si="1"/>
        <v>25</v>
      </c>
      <c r="E56" s="35">
        <f t="shared" si="2"/>
        <v>6.25</v>
      </c>
    </row>
    <row r="57" spans="1:5" ht="15">
      <c r="A57" s="60" t="s">
        <v>30</v>
      </c>
      <c r="B57" s="61" t="s">
        <v>22</v>
      </c>
      <c r="C57" s="79">
        <v>2</v>
      </c>
      <c r="D57" s="45">
        <f t="shared" si="1"/>
        <v>25</v>
      </c>
      <c r="E57" s="35">
        <f t="shared" si="2"/>
        <v>4.166666666666667</v>
      </c>
    </row>
    <row r="58" spans="1:5" ht="15">
      <c r="A58" s="60" t="s">
        <v>31</v>
      </c>
      <c r="B58" s="61" t="s">
        <v>32</v>
      </c>
      <c r="C58" s="79">
        <v>3</v>
      </c>
      <c r="D58" s="45">
        <f t="shared" si="1"/>
        <v>70</v>
      </c>
      <c r="E58" s="35">
        <f t="shared" si="2"/>
        <v>17.5</v>
      </c>
    </row>
    <row r="59" spans="1:5" ht="15">
      <c r="A59" s="60" t="s">
        <v>33</v>
      </c>
      <c r="B59" s="61" t="s">
        <v>32</v>
      </c>
      <c r="C59" s="79">
        <v>4</v>
      </c>
      <c r="D59" s="45">
        <f t="shared" si="1"/>
        <v>15</v>
      </c>
      <c r="E59" s="35">
        <f t="shared" si="2"/>
        <v>5</v>
      </c>
    </row>
    <row r="60" spans="1:5" ht="15">
      <c r="A60" s="60" t="s">
        <v>34</v>
      </c>
      <c r="B60" s="61" t="s">
        <v>22</v>
      </c>
      <c r="C60" s="79">
        <v>2</v>
      </c>
      <c r="D60" s="45">
        <f t="shared" si="1"/>
        <v>70</v>
      </c>
      <c r="E60" s="35">
        <f t="shared" si="2"/>
        <v>11.666666666666666</v>
      </c>
    </row>
    <row r="61" spans="1:5" ht="15">
      <c r="A61" s="80" t="s">
        <v>35</v>
      </c>
      <c r="B61" s="81" t="s">
        <v>22</v>
      </c>
      <c r="C61" s="79">
        <v>2</v>
      </c>
      <c r="D61" s="45">
        <f t="shared" si="1"/>
        <v>70</v>
      </c>
      <c r="E61" s="35">
        <f t="shared" si="2"/>
        <v>11.666666666666666</v>
      </c>
    </row>
    <row r="62" spans="1:5" ht="15">
      <c r="A62" s="80" t="s">
        <v>112</v>
      </c>
      <c r="B62" s="81" t="s">
        <v>7</v>
      </c>
      <c r="C62" s="79">
        <v>2</v>
      </c>
      <c r="D62" s="45">
        <f t="shared" si="1"/>
        <v>10</v>
      </c>
      <c r="E62" s="35">
        <f t="shared" si="2"/>
        <v>1.6666666666666667</v>
      </c>
    </row>
    <row r="63" spans="1:5" ht="15">
      <c r="A63" s="60" t="s">
        <v>36</v>
      </c>
      <c r="B63" s="61" t="s">
        <v>32</v>
      </c>
      <c r="C63" s="79">
        <v>2</v>
      </c>
      <c r="D63" s="45">
        <f t="shared" si="1"/>
        <v>30</v>
      </c>
      <c r="E63" s="35">
        <f t="shared" si="2"/>
        <v>5</v>
      </c>
    </row>
    <row r="64" spans="1:5" ht="15.75" thickBot="1">
      <c r="A64" s="36" t="s">
        <v>37</v>
      </c>
      <c r="B64" s="37" t="s">
        <v>38</v>
      </c>
      <c r="C64" s="82">
        <v>4</v>
      </c>
      <c r="D64" s="45">
        <f t="shared" si="1"/>
        <v>50</v>
      </c>
      <c r="E64" s="35">
        <f t="shared" si="2"/>
        <v>16.666666666666668</v>
      </c>
    </row>
    <row r="65" spans="1:5" ht="15.75" thickBot="1">
      <c r="A65" s="40" t="s">
        <v>15</v>
      </c>
      <c r="B65" s="84" t="s">
        <v>21</v>
      </c>
      <c r="C65" s="85">
        <v>1</v>
      </c>
      <c r="D65" s="86">
        <f>+SUM(E54:E64)</f>
        <v>117.91666666666669</v>
      </c>
      <c r="E65" s="43">
        <f>C65*D65</f>
        <v>117.91666666666669</v>
      </c>
    </row>
    <row r="66" spans="1:5" ht="15.75" thickBot="1">
      <c r="A66" s="66"/>
      <c r="B66" s="24"/>
      <c r="C66" s="24"/>
      <c r="D66" s="23"/>
      <c r="E66" s="27"/>
    </row>
    <row r="67" spans="1:5" ht="15.75" thickBot="1">
      <c r="A67" s="73" t="s">
        <v>41</v>
      </c>
      <c r="B67" s="74"/>
      <c r="C67" s="74"/>
      <c r="D67" s="75"/>
      <c r="E67" s="89">
        <f>E65+E50</f>
        <v>1167.9166666666667</v>
      </c>
    </row>
    <row r="68" spans="1:5" ht="15">
      <c r="A68" s="66"/>
      <c r="B68" s="24"/>
      <c r="C68" s="24"/>
      <c r="D68" s="23"/>
      <c r="E68" s="27"/>
    </row>
    <row r="69" spans="1:5" ht="15">
      <c r="A69" s="26" t="s">
        <v>42</v>
      </c>
      <c r="B69" s="24"/>
      <c r="C69" s="24"/>
      <c r="D69" s="23"/>
      <c r="E69" s="27"/>
    </row>
    <row r="70" spans="1:5" ht="15.75" thickBot="1">
      <c r="A70" s="66" t="s">
        <v>93</v>
      </c>
      <c r="B70" s="24"/>
      <c r="C70" s="24"/>
      <c r="D70" s="23"/>
      <c r="E70" s="27"/>
    </row>
    <row r="71" spans="1:5" ht="15.75" thickBot="1">
      <c r="A71" s="28" t="s">
        <v>6</v>
      </c>
      <c r="B71" s="29" t="s">
        <v>7</v>
      </c>
      <c r="C71" s="29" t="s">
        <v>1</v>
      </c>
      <c r="D71" s="30" t="s">
        <v>8</v>
      </c>
      <c r="E71" s="31" t="s">
        <v>9</v>
      </c>
    </row>
    <row r="72" spans="1:5" ht="15">
      <c r="A72" s="60" t="s">
        <v>43</v>
      </c>
      <c r="B72" s="61" t="s">
        <v>44</v>
      </c>
      <c r="C72" s="61">
        <v>12</v>
      </c>
      <c r="D72" s="62">
        <v>10000</v>
      </c>
      <c r="E72" s="63">
        <f>D72/C72</f>
        <v>833.3333333333334</v>
      </c>
    </row>
    <row r="73" spans="1:5" ht="15">
      <c r="A73" s="32" t="s">
        <v>45</v>
      </c>
      <c r="B73" s="33" t="s">
        <v>22</v>
      </c>
      <c r="C73" s="33">
        <v>12</v>
      </c>
      <c r="D73" s="45">
        <v>750</v>
      </c>
      <c r="E73" s="63">
        <f>D73/C73</f>
        <v>62.5</v>
      </c>
    </row>
    <row r="74" spans="1:5" ht="15">
      <c r="A74" s="60" t="s">
        <v>46</v>
      </c>
      <c r="B74" s="61" t="s">
        <v>22</v>
      </c>
      <c r="C74" s="61">
        <v>12</v>
      </c>
      <c r="D74" s="62">
        <v>92.26</v>
      </c>
      <c r="E74" s="63">
        <f>C74*D74/100</f>
        <v>11.071200000000001</v>
      </c>
    </row>
    <row r="75" spans="1:5" ht="15.75" thickBot="1">
      <c r="A75" s="60" t="s">
        <v>47</v>
      </c>
      <c r="B75" s="61" t="s">
        <v>22</v>
      </c>
      <c r="C75" s="61">
        <v>12</v>
      </c>
      <c r="D75" s="62">
        <v>1500</v>
      </c>
      <c r="E75" s="63">
        <f>C75*D75/100</f>
        <v>180</v>
      </c>
    </row>
    <row r="76" spans="1:5" ht="15.75" thickBot="1">
      <c r="A76" s="66"/>
      <c r="B76" s="24"/>
      <c r="C76" s="24"/>
      <c r="D76" s="23" t="s">
        <v>48</v>
      </c>
      <c r="E76" s="89">
        <f>SUM(E72:E75)</f>
        <v>1086.9045333333333</v>
      </c>
    </row>
    <row r="77" spans="1:5" ht="15.75" thickBot="1">
      <c r="A77" s="66" t="s">
        <v>49</v>
      </c>
      <c r="B77" s="90"/>
      <c r="C77" s="24"/>
      <c r="D77" s="23"/>
      <c r="E77" s="27"/>
    </row>
    <row r="78" spans="1:5" ht="15.75" thickBot="1">
      <c r="A78" s="28" t="s">
        <v>6</v>
      </c>
      <c r="B78" s="29" t="s">
        <v>7</v>
      </c>
      <c r="C78" s="29" t="s">
        <v>1</v>
      </c>
      <c r="D78" s="30" t="s">
        <v>8</v>
      </c>
      <c r="E78" s="31" t="s">
        <v>9</v>
      </c>
    </row>
    <row r="79" spans="1:5" ht="15">
      <c r="A79" s="32" t="s">
        <v>94</v>
      </c>
      <c r="B79" s="33" t="s">
        <v>50</v>
      </c>
      <c r="C79" s="120">
        <v>4000</v>
      </c>
      <c r="D79" s="91">
        <v>3.3</v>
      </c>
      <c r="E79" s="35">
        <f>D79*C79</f>
        <v>13200</v>
      </c>
    </row>
    <row r="80" spans="1:5" ht="15">
      <c r="A80" s="60" t="s">
        <v>95</v>
      </c>
      <c r="B80" s="61" t="s">
        <v>50</v>
      </c>
      <c r="C80" s="92">
        <v>4000</v>
      </c>
      <c r="D80" s="45">
        <v>4.25</v>
      </c>
      <c r="E80" s="35">
        <f aca="true" t="shared" si="3" ref="E80:E87">D80*C80</f>
        <v>17000</v>
      </c>
    </row>
    <row r="81" spans="1:5" ht="15">
      <c r="A81" s="60" t="s">
        <v>110</v>
      </c>
      <c r="B81" s="61" t="s">
        <v>51</v>
      </c>
      <c r="C81" s="92">
        <v>4</v>
      </c>
      <c r="D81" s="62">
        <v>2600</v>
      </c>
      <c r="E81" s="35">
        <f t="shared" si="3"/>
        <v>10400</v>
      </c>
    </row>
    <row r="82" spans="1:5" ht="15">
      <c r="A82" s="60" t="s">
        <v>111</v>
      </c>
      <c r="B82" s="61" t="s">
        <v>51</v>
      </c>
      <c r="C82" s="61">
        <v>1</v>
      </c>
      <c r="D82" s="62">
        <v>1600</v>
      </c>
      <c r="E82" s="35">
        <f t="shared" si="3"/>
        <v>1600</v>
      </c>
    </row>
    <row r="83" spans="1:5" ht="15">
      <c r="A83" s="60" t="s">
        <v>105</v>
      </c>
      <c r="B83" s="61" t="s">
        <v>106</v>
      </c>
      <c r="C83" s="61">
        <v>8000</v>
      </c>
      <c r="D83" s="62">
        <v>0.5</v>
      </c>
      <c r="E83" s="35">
        <f t="shared" si="3"/>
        <v>4000</v>
      </c>
    </row>
    <row r="84" spans="1:5" ht="15">
      <c r="A84" s="60" t="s">
        <v>96</v>
      </c>
      <c r="B84" s="61" t="s">
        <v>51</v>
      </c>
      <c r="C84" s="92">
        <v>1</v>
      </c>
      <c r="D84" s="62">
        <v>1600</v>
      </c>
      <c r="E84" s="35">
        <f t="shared" si="3"/>
        <v>1600</v>
      </c>
    </row>
    <row r="85" spans="1:5" ht="15">
      <c r="A85" s="60" t="s">
        <v>99</v>
      </c>
      <c r="B85" s="61" t="s">
        <v>51</v>
      </c>
      <c r="C85" s="92">
        <v>48</v>
      </c>
      <c r="D85" s="62">
        <v>50</v>
      </c>
      <c r="E85" s="35">
        <f>D85*C85</f>
        <v>2400</v>
      </c>
    </row>
    <row r="86" spans="1:5" ht="15">
      <c r="A86" s="60" t="s">
        <v>100</v>
      </c>
      <c r="B86" s="61" t="s">
        <v>51</v>
      </c>
      <c r="C86" s="92">
        <v>36</v>
      </c>
      <c r="D86" s="62">
        <v>50</v>
      </c>
      <c r="E86" s="63">
        <f>D86*C86</f>
        <v>1800</v>
      </c>
    </row>
    <row r="87" spans="1:5" ht="15">
      <c r="A87" s="60" t="s">
        <v>97</v>
      </c>
      <c r="B87" s="61" t="s">
        <v>51</v>
      </c>
      <c r="C87" s="61">
        <v>12</v>
      </c>
      <c r="D87" s="62">
        <v>1000</v>
      </c>
      <c r="E87" s="35">
        <f t="shared" si="3"/>
        <v>12000</v>
      </c>
    </row>
    <row r="88" spans="1:5" ht="15.75" thickBot="1">
      <c r="A88" s="93"/>
      <c r="B88" s="94"/>
      <c r="C88" s="94"/>
      <c r="D88" s="95"/>
      <c r="E88" s="83">
        <f>(D88*C88)/12</f>
        <v>0</v>
      </c>
    </row>
    <row r="89" spans="1:5" ht="15.75" thickBot="1">
      <c r="A89" s="96" t="s">
        <v>52</v>
      </c>
      <c r="B89" s="122"/>
      <c r="C89" s="41"/>
      <c r="D89" s="123"/>
      <c r="E89" s="121">
        <f>SUM(E79:E88)</f>
        <v>64000</v>
      </c>
    </row>
    <row r="90" spans="1:5" ht="15.75" thickBot="1">
      <c r="A90" s="96" t="s">
        <v>98</v>
      </c>
      <c r="B90" s="74" t="s">
        <v>107</v>
      </c>
      <c r="C90" s="74"/>
      <c r="D90" s="75"/>
      <c r="E90" s="89">
        <f>E89/12</f>
        <v>5333.333333333333</v>
      </c>
    </row>
    <row r="91" spans="1:5" ht="15">
      <c r="A91" s="66"/>
      <c r="B91" s="24"/>
      <c r="C91" s="24"/>
      <c r="D91" s="23"/>
      <c r="E91" s="27"/>
    </row>
    <row r="92" spans="1:5" ht="15.75" thickBot="1">
      <c r="A92" s="26" t="s">
        <v>53</v>
      </c>
      <c r="B92" s="24"/>
      <c r="C92" s="24"/>
      <c r="D92" s="23"/>
      <c r="E92" s="27"/>
    </row>
    <row r="93" spans="1:5" ht="15.75" thickBot="1">
      <c r="A93" s="28" t="s">
        <v>6</v>
      </c>
      <c r="B93" s="29" t="s">
        <v>7</v>
      </c>
      <c r="C93" s="29" t="s">
        <v>1</v>
      </c>
      <c r="D93" s="30" t="s">
        <v>54</v>
      </c>
      <c r="E93" s="31" t="s">
        <v>55</v>
      </c>
    </row>
    <row r="94" spans="1:5" ht="15.75" thickBot="1">
      <c r="A94" s="65" t="s">
        <v>56</v>
      </c>
      <c r="B94" s="97" t="s">
        <v>11</v>
      </c>
      <c r="C94" s="97">
        <f>SUM(C95:C100)</f>
        <v>29.65</v>
      </c>
      <c r="D94" s="98">
        <f>E34+E50+E67+E76+E90</f>
        <v>34674.66127433334</v>
      </c>
      <c r="E94" s="99">
        <f>C94*D94/100</f>
        <v>10281.037067839836</v>
      </c>
    </row>
    <row r="95" spans="1:5" ht="15">
      <c r="A95" s="66" t="s">
        <v>57</v>
      </c>
      <c r="B95" s="46" t="s">
        <v>11</v>
      </c>
      <c r="C95" s="46">
        <v>3</v>
      </c>
      <c r="D95" s="47"/>
      <c r="E95" s="88"/>
    </row>
    <row r="96" spans="1:5" ht="15">
      <c r="A96" s="66" t="s">
        <v>58</v>
      </c>
      <c r="B96" s="46" t="s">
        <v>11</v>
      </c>
      <c r="C96" s="46">
        <v>0.65</v>
      </c>
      <c r="D96" s="47"/>
      <c r="E96" s="88"/>
    </row>
    <row r="97" spans="1:5" ht="15">
      <c r="A97" s="66" t="s">
        <v>59</v>
      </c>
      <c r="B97" s="46" t="s">
        <v>11</v>
      </c>
      <c r="C97" s="87">
        <v>3</v>
      </c>
      <c r="D97" s="47"/>
      <c r="E97" s="88"/>
    </row>
    <row r="98" spans="1:5" ht="15">
      <c r="A98" s="66" t="s">
        <v>60</v>
      </c>
      <c r="B98" s="46" t="s">
        <v>11</v>
      </c>
      <c r="C98" s="46">
        <v>3</v>
      </c>
      <c r="D98" s="47"/>
      <c r="E98" s="88"/>
    </row>
    <row r="99" spans="1:5" ht="15">
      <c r="A99" s="66" t="s">
        <v>61</v>
      </c>
      <c r="B99" s="46" t="s">
        <v>11</v>
      </c>
      <c r="C99" s="125">
        <v>20</v>
      </c>
      <c r="D99" s="47"/>
      <c r="E99" s="88"/>
    </row>
    <row r="100" spans="1:5" ht="15.75" thickBot="1">
      <c r="A100" s="66"/>
      <c r="B100" s="24"/>
      <c r="C100" s="24"/>
      <c r="D100" s="23"/>
      <c r="E100" s="27"/>
    </row>
    <row r="101" spans="1:5" ht="15.75" thickBot="1">
      <c r="A101" s="28" t="s">
        <v>6</v>
      </c>
      <c r="B101" s="29" t="s">
        <v>7</v>
      </c>
      <c r="C101" s="29" t="s">
        <v>1</v>
      </c>
      <c r="D101" s="30"/>
      <c r="E101" s="31" t="s">
        <v>62</v>
      </c>
    </row>
    <row r="102" spans="1:6" ht="15.75" thickBot="1">
      <c r="A102" s="96" t="s">
        <v>63</v>
      </c>
      <c r="B102" s="41" t="s">
        <v>64</v>
      </c>
      <c r="C102" s="41">
        <v>1</v>
      </c>
      <c r="D102" s="42"/>
      <c r="E102" s="100">
        <f>D94+E94</f>
        <v>44955.69834217317</v>
      </c>
      <c r="F102" s="124"/>
    </row>
    <row r="103" spans="1:5" ht="15.75" thickBot="1">
      <c r="A103" s="101" t="s">
        <v>65</v>
      </c>
      <c r="B103" s="102" t="s">
        <v>64</v>
      </c>
      <c r="C103" s="102">
        <v>12</v>
      </c>
      <c r="D103" s="103">
        <f>E102</f>
        <v>44955.69834217317</v>
      </c>
      <c r="E103" s="104">
        <f>D103*C103</f>
        <v>539468.380106078</v>
      </c>
    </row>
    <row r="104" spans="1:5" ht="15">
      <c r="A104" s="24"/>
      <c r="B104" s="24"/>
      <c r="C104" s="24"/>
      <c r="D104" s="105"/>
      <c r="E104" s="105"/>
    </row>
    <row r="105" spans="1:5" ht="15">
      <c r="A105" s="128"/>
      <c r="B105" s="126"/>
      <c r="C105" s="126"/>
      <c r="D105" s="127"/>
      <c r="E105" s="127"/>
    </row>
    <row r="106" spans="1:6" ht="15">
      <c r="A106" s="137"/>
      <c r="B106" s="137"/>
      <c r="C106" s="137"/>
      <c r="D106" s="137"/>
      <c r="E106" s="137"/>
      <c r="F106" s="106"/>
    </row>
    <row r="107" spans="1:6" ht="15">
      <c r="A107" s="138" t="s">
        <v>101</v>
      </c>
      <c r="B107" s="138"/>
      <c r="C107" s="138"/>
      <c r="D107" s="138"/>
      <c r="E107" s="138"/>
      <c r="F107" s="106"/>
    </row>
    <row r="108" spans="1:6" ht="15">
      <c r="A108" s="139"/>
      <c r="B108" s="140"/>
      <c r="C108" s="140"/>
      <c r="D108" s="140"/>
      <c r="E108" s="141"/>
      <c r="F108" s="106"/>
    </row>
    <row r="109" spans="1:6" ht="15">
      <c r="A109" s="142"/>
      <c r="B109" s="142"/>
      <c r="C109" s="107" t="s">
        <v>66</v>
      </c>
      <c r="D109" s="107"/>
      <c r="E109" s="107">
        <v>1343.8</v>
      </c>
      <c r="F109" s="106"/>
    </row>
    <row r="110" spans="1:6" ht="15">
      <c r="A110" s="142"/>
      <c r="B110" s="142"/>
      <c r="C110" s="108" t="s">
        <v>67</v>
      </c>
      <c r="D110" s="108" t="s">
        <v>68</v>
      </c>
      <c r="E110" s="108" t="s">
        <v>69</v>
      </c>
      <c r="F110" s="106"/>
    </row>
    <row r="111" spans="1:6" ht="15">
      <c r="A111" s="143" t="s">
        <v>70</v>
      </c>
      <c r="B111" s="144"/>
      <c r="C111" s="109" t="s">
        <v>71</v>
      </c>
      <c r="D111" s="110">
        <v>0.2</v>
      </c>
      <c r="E111" s="109">
        <f>E109*D111</f>
        <v>268.76</v>
      </c>
      <c r="F111" s="106"/>
    </row>
    <row r="112" spans="1:6" ht="15">
      <c r="A112" s="143" t="s">
        <v>72</v>
      </c>
      <c r="B112" s="144"/>
      <c r="C112" s="109" t="s">
        <v>71</v>
      </c>
      <c r="D112" s="111">
        <v>0.088</v>
      </c>
      <c r="E112" s="109">
        <f>E109*D112</f>
        <v>118.25439999999999</v>
      </c>
      <c r="F112" s="106"/>
    </row>
    <row r="113" spans="1:6" ht="15">
      <c r="A113" s="145" t="s">
        <v>73</v>
      </c>
      <c r="B113" s="145"/>
      <c r="C113" s="107" t="s">
        <v>73</v>
      </c>
      <c r="D113" s="112">
        <v>0.08333333333333333</v>
      </c>
      <c r="E113" s="107">
        <f>E109*D113</f>
        <v>111.98333333333332</v>
      </c>
      <c r="F113" s="106"/>
    </row>
    <row r="114" spans="1:6" ht="15">
      <c r="A114" s="146" t="s">
        <v>74</v>
      </c>
      <c r="B114" s="145"/>
      <c r="C114" s="107" t="s">
        <v>75</v>
      </c>
      <c r="D114" s="111">
        <v>0.3333</v>
      </c>
      <c r="E114" s="107">
        <f>E113*D114</f>
        <v>37.32404499999999</v>
      </c>
      <c r="F114" s="106"/>
    </row>
    <row r="115" spans="1:6" ht="15">
      <c r="A115" s="145" t="s">
        <v>76</v>
      </c>
      <c r="B115" s="145"/>
      <c r="C115" s="113"/>
      <c r="D115" s="110">
        <v>0.08</v>
      </c>
      <c r="E115" s="107">
        <f>(E114+E113)*D115</f>
        <v>11.944590266666665</v>
      </c>
      <c r="F115" s="106"/>
    </row>
    <row r="116" spans="1:6" ht="15">
      <c r="A116" s="145" t="s">
        <v>77</v>
      </c>
      <c r="B116" s="145"/>
      <c r="C116" s="114"/>
      <c r="D116" s="112">
        <v>0.08333333333333333</v>
      </c>
      <c r="E116" s="107">
        <f>E109*D116</f>
        <v>111.98333333333332</v>
      </c>
      <c r="F116" s="106"/>
    </row>
    <row r="117" spans="1:6" ht="15">
      <c r="A117" s="145" t="s">
        <v>78</v>
      </c>
      <c r="B117" s="145"/>
      <c r="C117" s="114"/>
      <c r="D117" s="110">
        <v>0.08</v>
      </c>
      <c r="E117" s="107">
        <f>E116*D117</f>
        <v>8.958666666666666</v>
      </c>
      <c r="F117" s="106"/>
    </row>
    <row r="118" spans="1:6" ht="15">
      <c r="A118" s="143" t="s">
        <v>79</v>
      </c>
      <c r="B118" s="144"/>
      <c r="C118" s="114"/>
      <c r="D118" s="111">
        <v>0.0254</v>
      </c>
      <c r="E118" s="107">
        <f>E109*D118</f>
        <v>34.13252</v>
      </c>
      <c r="F118" s="106"/>
    </row>
    <row r="119" spans="1:6" ht="15">
      <c r="A119" s="143" t="s">
        <v>80</v>
      </c>
      <c r="B119" s="144"/>
      <c r="C119" s="114"/>
      <c r="D119" s="111">
        <v>0.0416</v>
      </c>
      <c r="E119" s="107">
        <f>E109*D119</f>
        <v>55.90208</v>
      </c>
      <c r="F119" s="106"/>
    </row>
    <row r="120" spans="1:6" ht="15">
      <c r="A120" s="145" t="s">
        <v>81</v>
      </c>
      <c r="B120" s="145"/>
      <c r="C120" s="114"/>
      <c r="D120" s="110">
        <v>0.5</v>
      </c>
      <c r="E120" s="107">
        <f>D127*D120</f>
        <v>53.752</v>
      </c>
      <c r="F120" s="106"/>
    </row>
    <row r="121" spans="1:6" ht="15">
      <c r="A121" s="143" t="s">
        <v>82</v>
      </c>
      <c r="B121" s="147"/>
      <c r="C121" s="114"/>
      <c r="D121" s="110">
        <v>0.03</v>
      </c>
      <c r="E121" s="107">
        <f>$E$109*D121</f>
        <v>40.314</v>
      </c>
      <c r="F121" s="106"/>
    </row>
    <row r="122" spans="1:6" ht="15">
      <c r="A122" s="143" t="s">
        <v>83</v>
      </c>
      <c r="B122" s="147"/>
      <c r="C122" s="114"/>
      <c r="D122" s="110">
        <v>0.025</v>
      </c>
      <c r="E122" s="107">
        <f>$E$109*D122</f>
        <v>33.595</v>
      </c>
      <c r="F122" s="106"/>
    </row>
    <row r="123" spans="1:6" ht="15">
      <c r="A123" s="143" t="s">
        <v>84</v>
      </c>
      <c r="B123" s="147"/>
      <c r="C123" s="114"/>
      <c r="D123" s="111">
        <v>0.006</v>
      </c>
      <c r="E123" s="107">
        <f>$E$109*D123</f>
        <v>8.0628</v>
      </c>
      <c r="F123" s="106"/>
    </row>
    <row r="124" spans="1:6" ht="15">
      <c r="A124" s="143" t="s">
        <v>85</v>
      </c>
      <c r="B124" s="147"/>
      <c r="C124" s="114"/>
      <c r="D124" s="111">
        <v>0.025</v>
      </c>
      <c r="E124" s="107">
        <f>$E$109*D124</f>
        <v>33.595</v>
      </c>
      <c r="F124" s="106"/>
    </row>
    <row r="125" spans="1:6" ht="15">
      <c r="A125" s="143" t="s">
        <v>86</v>
      </c>
      <c r="B125" s="144"/>
      <c r="C125" s="114"/>
      <c r="D125" s="111">
        <v>0.0193</v>
      </c>
      <c r="E125" s="107">
        <f>$E$109*D125</f>
        <v>25.93534</v>
      </c>
      <c r="F125" s="106"/>
    </row>
    <row r="126" spans="1:6" ht="15">
      <c r="A126" s="143"/>
      <c r="B126" s="144"/>
      <c r="C126" s="114"/>
      <c r="D126" s="110"/>
      <c r="E126" s="107"/>
      <c r="F126" s="106"/>
    </row>
    <row r="127" spans="1:6" ht="15">
      <c r="A127" s="148" t="s">
        <v>87</v>
      </c>
      <c r="B127" s="145"/>
      <c r="C127" s="110">
        <v>0.08</v>
      </c>
      <c r="D127" s="109">
        <f>E109*C127</f>
        <v>107.504</v>
      </c>
      <c r="E127" s="114"/>
      <c r="F127" s="106"/>
    </row>
    <row r="128" spans="1:6" ht="15">
      <c r="A128" s="139"/>
      <c r="B128" s="141"/>
      <c r="C128" s="113"/>
      <c r="D128" s="113"/>
      <c r="E128" s="115">
        <f>SUM(E111:E127)</f>
        <v>954.4971085999998</v>
      </c>
      <c r="F128" s="106"/>
    </row>
    <row r="129" spans="1:5" ht="15">
      <c r="A129" s="116"/>
      <c r="B129" s="116"/>
      <c r="C129" s="117" t="s">
        <v>88</v>
      </c>
      <c r="E129" s="118">
        <f>(E128/E109)</f>
        <v>0.7102969999999998</v>
      </c>
    </row>
    <row r="130" spans="1:5" ht="15">
      <c r="A130" s="119"/>
      <c r="B130" s="119"/>
      <c r="C130" s="119" t="s">
        <v>89</v>
      </c>
      <c r="E130" s="119"/>
    </row>
    <row r="132" ht="15">
      <c r="A132" t="s">
        <v>90</v>
      </c>
    </row>
    <row r="133" ht="15">
      <c r="A133" t="s">
        <v>117</v>
      </c>
    </row>
    <row r="134" ht="15">
      <c r="A134" t="s">
        <v>118</v>
      </c>
    </row>
    <row r="135" ht="15">
      <c r="A135" t="s">
        <v>116</v>
      </c>
    </row>
    <row r="136" ht="15">
      <c r="A136" t="s">
        <v>102</v>
      </c>
    </row>
    <row r="137" ht="15">
      <c r="A137" t="s">
        <v>103</v>
      </c>
    </row>
    <row r="138" ht="15">
      <c r="A138" t="s">
        <v>108</v>
      </c>
    </row>
    <row r="139" ht="15">
      <c r="A139" t="s">
        <v>109</v>
      </c>
    </row>
  </sheetData>
  <sheetProtection/>
  <mergeCells count="26">
    <mergeCell ref="A122:B122"/>
    <mergeCell ref="A121:B121"/>
    <mergeCell ref="A127:B127"/>
    <mergeCell ref="A128:B128"/>
    <mergeCell ref="A126:B126"/>
    <mergeCell ref="A125:B125"/>
    <mergeCell ref="A124:B124"/>
    <mergeCell ref="A123:B123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:E1"/>
    <mergeCell ref="A2:D2"/>
    <mergeCell ref="A7:D7"/>
    <mergeCell ref="A106:E106"/>
    <mergeCell ref="A107:E107"/>
    <mergeCell ref="A108:E10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Schreiner</dc:creator>
  <cp:keywords/>
  <dc:description/>
  <cp:lastModifiedBy>licitacoes</cp:lastModifiedBy>
  <cp:lastPrinted>2020-11-09T18:15:43Z</cp:lastPrinted>
  <dcterms:created xsi:type="dcterms:W3CDTF">2020-10-20T18:28:56Z</dcterms:created>
  <dcterms:modified xsi:type="dcterms:W3CDTF">2020-11-10T12:30:30Z</dcterms:modified>
  <cp:category/>
  <cp:version/>
  <cp:contentType/>
  <cp:contentStatus/>
</cp:coreProperties>
</file>