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<sst xmlns="http://schemas.openxmlformats.org/spreadsheetml/2006/main" count="213" uniqueCount="131">
  <si>
    <t>Mão-de-obra</t>
  </si>
  <si>
    <t>Quantidade</t>
  </si>
  <si>
    <t>Total de mão-de-obra (postos de trabalho)</t>
  </si>
  <si>
    <t>Veículos e Equipamentos</t>
  </si>
  <si>
    <t>1. Mão-de-obra</t>
  </si>
  <si>
    <t>Discriminação</t>
  </si>
  <si>
    <t>Unidade</t>
  </si>
  <si>
    <t>Preço unitário</t>
  </si>
  <si>
    <t>Subtotal</t>
  </si>
  <si>
    <t>mês</t>
  </si>
  <si>
    <t>Adicional de Insalubridade</t>
  </si>
  <si>
    <t>%</t>
  </si>
  <si>
    <t>Soma</t>
  </si>
  <si>
    <t>Encargos Sociais</t>
  </si>
  <si>
    <t>Total por Coletor</t>
  </si>
  <si>
    <t>Total do Efetivo</t>
  </si>
  <si>
    <t>homem</t>
  </si>
  <si>
    <t>Total por efetivo</t>
  </si>
  <si>
    <t>Auxílio Alimentação</t>
  </si>
  <si>
    <t>vale</t>
  </si>
  <si>
    <t>motorista</t>
  </si>
  <si>
    <t>unidade</t>
  </si>
  <si>
    <t>Total</t>
  </si>
  <si>
    <t>Custo Mensal com Mão-de-obra (R$/mês) ..............................................................................................</t>
  </si>
  <si>
    <t>2. Uniformes e Equipamentos de Proteção Individual</t>
  </si>
  <si>
    <t>Uniformes e EPI's para Coletores</t>
  </si>
  <si>
    <t>Jaqueta com reflexivo (NBR 15.292)</t>
  </si>
  <si>
    <t>Calça</t>
  </si>
  <si>
    <t>Camiseta de algodão</t>
  </si>
  <si>
    <t>Boné</t>
  </si>
  <si>
    <t>Tênis de segurança com palmilha aço</t>
  </si>
  <si>
    <t>par</t>
  </si>
  <si>
    <t>Meia de algodão com ano alto</t>
  </si>
  <si>
    <t>Capa de chuva amarela com reflexivo</t>
  </si>
  <si>
    <t>Colete reflexivo</t>
  </si>
  <si>
    <t>Luva de proteção</t>
  </si>
  <si>
    <t>Protetor solar FPS 30</t>
  </si>
  <si>
    <t>frasco 120g</t>
  </si>
  <si>
    <t>2.2. Uniformes e EPI's para Motorista</t>
  </si>
  <si>
    <t>Camiseta</t>
  </si>
  <si>
    <t>Botina de segurança c/ palmilha aço</t>
  </si>
  <si>
    <t>Custo Mensal com Uniformes e EPI's (R$/mês) .........................................................................</t>
  </si>
  <si>
    <t>3. Veículos e Equipamentos</t>
  </si>
  <si>
    <t>Depreciaçao - remuneracao do capital (20% a.a.)</t>
  </si>
  <si>
    <t>mes</t>
  </si>
  <si>
    <t>IPVA (1,5% sobre valor do bem)</t>
  </si>
  <si>
    <t>Seguro obrigatório e Licenciamento</t>
  </si>
  <si>
    <t>TOTAL</t>
  </si>
  <si>
    <t>Consumo/manutençao do veiculo</t>
  </si>
  <si>
    <t>Custo de óleo diesel / km rodado</t>
  </si>
  <si>
    <t>km/l</t>
  </si>
  <si>
    <t>Custo mensal com óleo diesel</t>
  </si>
  <si>
    <t>km</t>
  </si>
  <si>
    <t>Custo mensal com óleo do motor</t>
  </si>
  <si>
    <t>litros</t>
  </si>
  <si>
    <t>C. de óleo da transmissão</t>
  </si>
  <si>
    <t>Custo mensal com óleo da transmissão</t>
  </si>
  <si>
    <t>C. de óleo hidráulico</t>
  </si>
  <si>
    <t>Custo mensal com graxa</t>
  </si>
  <si>
    <t>kg</t>
  </si>
  <si>
    <t>Custo mensal estimado para consertos</t>
  </si>
  <si>
    <t>unid</t>
  </si>
  <si>
    <t xml:space="preserve">Custo do jogo de pneus </t>
  </si>
  <si>
    <t>unid. Ao ano</t>
  </si>
  <si>
    <t>Custo total operação e manutenção</t>
  </si>
  <si>
    <t>Benefícios e Despesas Indiretas - BDI</t>
  </si>
  <si>
    <t>Custo Mensal</t>
  </si>
  <si>
    <t>BDI</t>
  </si>
  <si>
    <t>Benefícios e despesas indiretas (E33+E48+E60+E69+E81)</t>
  </si>
  <si>
    <t>Administraçao central (ADM e gastos ADM)</t>
  </si>
  <si>
    <t>Pis</t>
  </si>
  <si>
    <t>Cofins</t>
  </si>
  <si>
    <t>ISS</t>
  </si>
  <si>
    <t>Lucro</t>
  </si>
  <si>
    <t>Custo mensal</t>
  </si>
  <si>
    <t xml:space="preserve">Custo Mensal com BDI </t>
  </si>
  <si>
    <t>meses</t>
  </si>
  <si>
    <t>Custo anual</t>
  </si>
  <si>
    <t>Por semana</t>
  </si>
  <si>
    <t>total por semana</t>
  </si>
  <si>
    <t>km total por semana</t>
  </si>
  <si>
    <t>total de semanas no mes</t>
  </si>
  <si>
    <t>nº de semanas/mes,  52 semanas/ano</t>
  </si>
  <si>
    <t>TOTAL DE KM/MES</t>
  </si>
  <si>
    <t>km total no mes</t>
  </si>
  <si>
    <t>Km total no ano</t>
  </si>
  <si>
    <t>CUSTOS MENSAIS</t>
  </si>
  <si>
    <t>SOBRE SALÁRIOS</t>
  </si>
  <si>
    <t>Soma dos Salários</t>
  </si>
  <si>
    <t>Provisão</t>
  </si>
  <si>
    <t>Percentual</t>
  </si>
  <si>
    <t>Valor</t>
  </si>
  <si>
    <t>INSS</t>
  </si>
  <si>
    <t>recolha mensal</t>
  </si>
  <si>
    <t>INSS Terceiros</t>
  </si>
  <si>
    <t>Férias</t>
  </si>
  <si>
    <t>1/3 férias</t>
  </si>
  <si>
    <t>sobre férias</t>
  </si>
  <si>
    <t>FGTS sobre 1/12 férias</t>
  </si>
  <si>
    <t>13º sal.</t>
  </si>
  <si>
    <t>FGTS sobre parcela 13º</t>
  </si>
  <si>
    <t>Auxílio doença / Acidente de Trabalho / Faltas Legais / Ausência no Aviso prévio Trabalhado</t>
  </si>
  <si>
    <t>Aviso Prévio Indenizado/ Indenização Adicional (demissão antes da data base)</t>
  </si>
  <si>
    <t>MULTA FGTS 50% SOBRE 8%</t>
  </si>
  <si>
    <t>seguro de acidente de trabalho</t>
  </si>
  <si>
    <t>salario educacao</t>
  </si>
  <si>
    <t>sebrae</t>
  </si>
  <si>
    <t>sesi - sesc - dpc - faer - senac - senai</t>
  </si>
  <si>
    <t>aux. doença</t>
  </si>
  <si>
    <t xml:space="preserve">FGTS </t>
  </si>
  <si>
    <t>custo total dos encargos</t>
  </si>
  <si>
    <t>sobre  o salário</t>
  </si>
  <si>
    <t>Coletor  (Convenção Coletiva SIEMACO 2020/2022)</t>
  </si>
  <si>
    <t xml:space="preserve">coletor </t>
  </si>
  <si>
    <t>Veiculo coletor - caminhao truck</t>
  </si>
  <si>
    <t>Motorista (Convenção Coletiva 2019/2020 - SINDUSCON X FETROPAR)</t>
  </si>
  <si>
    <t>Motorista (Convenção  2019/2020 - SINDUSCON X FETROPAR)</t>
  </si>
  <si>
    <t>coletores</t>
  </si>
  <si>
    <t>Seguro contra terceiros (obrigatório)</t>
  </si>
  <si>
    <t>3.1. Veículo - caminhao truck - (custo do caminhao: R$ 150.000,00)</t>
  </si>
  <si>
    <t>12 Meses</t>
  </si>
  <si>
    <t>OBSERVAÇÕES</t>
  </si>
  <si>
    <t>* As convencoes a serem seguidas são as descritas na presente planilha</t>
  </si>
  <si>
    <t xml:space="preserve">* Auxilio alimentação e insalubridade devem ser de no mínimo o descrito na presente planilha, podendo ser </t>
  </si>
  <si>
    <t>maior se assim estiver estipulado em convencao que instaure maiores valores</t>
  </si>
  <si>
    <t>* Caminhao deve ser truck, obrigatoriamente, devido a capacidade de carga</t>
  </si>
  <si>
    <t>Salário Normal  (30 horas semanais)</t>
  </si>
  <si>
    <t>Salário Normal (30 horas semanais)</t>
  </si>
  <si>
    <t>km recolha na cidade, 3 vezes por semana sendo 35 km por recolha</t>
  </si>
  <si>
    <t>km em 3 vezes por semana, considerando uma distancia de até 45 km ida e 45 km volta (total 90 km/dia) até local responsavel pela DESTINAÇAO FINAL</t>
  </si>
  <si>
    <t>Custo com coleta de residuos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</si>
</sst>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1" fontId="18" fillId="0" borderId="10" xfId="51" applyNumberFormat="1" applyFont="1" applyBorder="1" applyAlignment="1">
      <alignment horizontal="center" vertical="center"/>
    </xf>
    <xf numFmtId="1" fontId="18" fillId="0" borderId="11" xfId="51" applyNumberFormat="1" applyFont="1" applyBorder="1" applyAlignment="1">
      <alignment horizontal="center" vertical="center"/>
    </xf>
    <xf numFmtId="43" fontId="18" fillId="0" borderId="0" xfId="51" applyFont="1" applyBorder="1" applyAlignment="1">
      <alignment vertical="center"/>
    </xf>
    <xf numFmtId="43" fontId="18" fillId="0" borderId="12" xfId="51" applyFont="1" applyBorder="1" applyAlignment="1">
      <alignment vertical="center"/>
    </xf>
    <xf numFmtId="43" fontId="18" fillId="0" borderId="13" xfId="51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12" xfId="51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43" fontId="20" fillId="33" borderId="15" xfId="51" applyFont="1" applyFill="1" applyBorder="1" applyAlignment="1">
      <alignment horizontal="center" vertical="center"/>
    </xf>
    <xf numFmtId="43" fontId="20" fillId="33" borderId="16" xfId="51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3" fontId="18" fillId="0" borderId="18" xfId="51" applyFont="1" applyFill="1" applyBorder="1" applyAlignment="1">
      <alignment horizontal="center" vertical="center"/>
    </xf>
    <xf numFmtId="43" fontId="18" fillId="0" borderId="19" xfId="5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43" fontId="18" fillId="0" borderId="21" xfId="51" applyFont="1" applyBorder="1" applyAlignment="1">
      <alignment horizontal="center" vertical="center"/>
    </xf>
    <xf numFmtId="43" fontId="18" fillId="0" borderId="11" xfId="5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43" fontId="18" fillId="0" borderId="22" xfId="51" applyFont="1" applyBorder="1" applyAlignment="1">
      <alignment horizontal="center" vertical="center"/>
    </xf>
    <xf numFmtId="43" fontId="19" fillId="0" borderId="16" xfId="51" applyFont="1" applyBorder="1" applyAlignment="1">
      <alignment horizontal="center" vertical="center"/>
    </xf>
    <xf numFmtId="10" fontId="18" fillId="0" borderId="18" xfId="0" applyNumberFormat="1" applyFont="1" applyBorder="1" applyAlignment="1">
      <alignment horizontal="center" vertical="center"/>
    </xf>
    <xf numFmtId="43" fontId="18" fillId="0" borderId="18" xfId="5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8" fillId="0" borderId="0" xfId="51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43" fontId="19" fillId="0" borderId="24" xfId="51" applyFont="1" applyBorder="1" applyAlignment="1">
      <alignment horizontal="center" vertical="center"/>
    </xf>
    <xf numFmtId="43" fontId="19" fillId="0" borderId="25" xfId="51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3" fontId="18" fillId="0" borderId="24" xfId="51" applyFont="1" applyBorder="1" applyAlignment="1">
      <alignment horizontal="center" vertical="center"/>
    </xf>
    <xf numFmtId="43" fontId="18" fillId="0" borderId="25" xfId="51" applyFont="1" applyBorder="1" applyAlignment="1">
      <alignment horizontal="center" vertical="center"/>
    </xf>
    <xf numFmtId="10" fontId="18" fillId="0" borderId="2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43" fontId="19" fillId="0" borderId="12" xfId="51" applyFont="1" applyBorder="1" applyAlignment="1">
      <alignment horizontal="center" vertical="center"/>
    </xf>
    <xf numFmtId="165" fontId="18" fillId="0" borderId="24" xfId="51" applyNumberFormat="1" applyFont="1" applyBorder="1" applyAlignment="1">
      <alignment horizontal="center" vertical="center"/>
    </xf>
    <xf numFmtId="43" fontId="18" fillId="0" borderId="25" xfId="51" applyFont="1" applyBorder="1" applyAlignment="1">
      <alignment vertical="center"/>
    </xf>
    <xf numFmtId="165" fontId="18" fillId="0" borderId="21" xfId="51" applyNumberFormat="1" applyFont="1" applyBorder="1" applyAlignment="1">
      <alignment horizontal="center" vertical="center"/>
    </xf>
    <xf numFmtId="43" fontId="18" fillId="0" borderId="11" xfId="5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3" fontId="18" fillId="0" borderId="22" xfId="51" applyFont="1" applyBorder="1" applyAlignment="1">
      <alignment vertical="center"/>
    </xf>
    <xf numFmtId="43" fontId="19" fillId="33" borderId="27" xfId="51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43" fontId="19" fillId="0" borderId="22" xfId="51" applyFont="1" applyBorder="1" applyAlignment="1">
      <alignment vertical="center"/>
    </xf>
    <xf numFmtId="1" fontId="18" fillId="0" borderId="2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 vertical="center"/>
    </xf>
    <xf numFmtId="43" fontId="18" fillId="0" borderId="28" xfId="5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43" fontId="19" fillId="0" borderId="15" xfId="5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3" fontId="18" fillId="0" borderId="12" xfId="51" applyFont="1" applyBorder="1" applyAlignment="1">
      <alignment horizontal="center" vertical="center"/>
    </xf>
    <xf numFmtId="43" fontId="19" fillId="33" borderId="27" xfId="5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4" fontId="18" fillId="0" borderId="18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43" fontId="18" fillId="0" borderId="30" xfId="51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43" fontId="18" fillId="0" borderId="15" xfId="51" applyFont="1" applyBorder="1" applyAlignment="1">
      <alignment horizontal="center" vertical="center"/>
    </xf>
    <xf numFmtId="43" fontId="18" fillId="0" borderId="16" xfId="51" applyFont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43" fontId="18" fillId="0" borderId="27" xfId="51" applyFont="1" applyFill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43" fontId="18" fillId="0" borderId="32" xfId="51" applyFont="1" applyBorder="1" applyAlignment="1">
      <alignment vertical="center"/>
    </xf>
    <xf numFmtId="43" fontId="19" fillId="35" borderId="27" xfId="51" applyFont="1" applyFill="1" applyBorder="1" applyAlignment="1">
      <alignment vertical="center"/>
    </xf>
    <xf numFmtId="43" fontId="18" fillId="0" borderId="0" xfId="51" applyFont="1" applyAlignment="1">
      <alignment vertical="center"/>
    </xf>
    <xf numFmtId="0" fontId="39" fillId="0" borderId="26" xfId="0" applyFont="1" applyBorder="1" applyAlignment="1">
      <alignment/>
    </xf>
    <xf numFmtId="0" fontId="0" fillId="0" borderId="26" xfId="0" applyBorder="1" applyAlignment="1">
      <alignment/>
    </xf>
    <xf numFmtId="43" fontId="18" fillId="0" borderId="33" xfId="51" applyFont="1" applyBorder="1" applyAlignment="1">
      <alignment vertical="center"/>
    </xf>
    <xf numFmtId="43" fontId="40" fillId="0" borderId="0" xfId="51" applyFont="1" applyAlignment="1">
      <alignment wrapText="1"/>
    </xf>
    <xf numFmtId="43" fontId="40" fillId="0" borderId="24" xfId="0" applyNumberFormat="1" applyFont="1" applyBorder="1" applyAlignment="1">
      <alignment/>
    </xf>
    <xf numFmtId="43" fontId="41" fillId="0" borderId="24" xfId="0" applyNumberFormat="1" applyFont="1" applyBorder="1" applyAlignment="1">
      <alignment horizontal="center"/>
    </xf>
    <xf numFmtId="43" fontId="40" fillId="0" borderId="24" xfId="0" applyNumberFormat="1" applyFont="1" applyBorder="1" applyAlignment="1">
      <alignment horizontal="center"/>
    </xf>
    <xf numFmtId="9" fontId="40" fillId="0" borderId="24" xfId="0" applyNumberFormat="1" applyFont="1" applyBorder="1" applyAlignment="1">
      <alignment horizontal="center"/>
    </xf>
    <xf numFmtId="10" fontId="40" fillId="0" borderId="24" xfId="0" applyNumberFormat="1" applyFont="1" applyBorder="1" applyAlignment="1">
      <alignment horizontal="center"/>
    </xf>
    <xf numFmtId="13" fontId="40" fillId="0" borderId="24" xfId="0" applyNumberFormat="1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4" xfId="0" applyFont="1" applyBorder="1" applyAlignment="1">
      <alignment/>
    </xf>
    <xf numFmtId="0" fontId="40" fillId="0" borderId="24" xfId="0" applyFont="1" applyBorder="1" applyAlignment="1">
      <alignment horizontal="left"/>
    </xf>
    <xf numFmtId="43" fontId="41" fillId="0" borderId="24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0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43" fontId="19" fillId="0" borderId="0" xfId="51" applyFont="1" applyBorder="1" applyAlignment="1">
      <alignment horizontal="center" vertical="center"/>
    </xf>
    <xf numFmtId="43" fontId="19" fillId="35" borderId="34" xfId="5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vertical="center"/>
    </xf>
    <xf numFmtId="43" fontId="18" fillId="35" borderId="35" xfId="51" applyFont="1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1" fontId="18" fillId="35" borderId="10" xfId="51" applyNumberFormat="1" applyFont="1" applyFill="1" applyBorder="1" applyAlignment="1">
      <alignment horizontal="center" vertical="center"/>
    </xf>
    <xf numFmtId="43" fontId="18" fillId="35" borderId="36" xfId="51" applyFont="1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1" fontId="18" fillId="35" borderId="11" xfId="51" applyNumberFormat="1" applyFont="1" applyFill="1" applyBorder="1" applyAlignment="1">
      <alignment horizontal="center" vertical="center"/>
    </xf>
    <xf numFmtId="43" fontId="19" fillId="35" borderId="26" xfId="51" applyFont="1" applyFill="1" applyBorder="1" applyAlignment="1">
      <alignment vertical="center"/>
    </xf>
    <xf numFmtId="4" fontId="19" fillId="35" borderId="22" xfId="0" applyNumberFormat="1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1" fontId="19" fillId="35" borderId="16" xfId="51" applyNumberFormat="1" applyFont="1" applyFill="1" applyBorder="1" applyAlignment="1">
      <alignment horizontal="center" vertical="center"/>
    </xf>
    <xf numFmtId="43" fontId="19" fillId="35" borderId="13" xfId="51" applyFont="1" applyFill="1" applyBorder="1" applyAlignment="1">
      <alignment vertical="center"/>
    </xf>
    <xf numFmtId="4" fontId="19" fillId="35" borderId="0" xfId="0" applyNumberFormat="1" applyFont="1" applyFill="1" applyAlignment="1">
      <alignment vertical="center"/>
    </xf>
    <xf numFmtId="43" fontId="18" fillId="35" borderId="0" xfId="51" applyFont="1" applyFill="1" applyBorder="1" applyAlignment="1">
      <alignment vertical="center"/>
    </xf>
    <xf numFmtId="43" fontId="18" fillId="35" borderId="12" xfId="51" applyFont="1" applyFill="1" applyBorder="1" applyAlignment="1">
      <alignment vertical="center"/>
    </xf>
    <xf numFmtId="43" fontId="18" fillId="35" borderId="37" xfId="51" applyFont="1" applyFill="1" applyBorder="1" applyAlignment="1">
      <alignment vertical="center"/>
    </xf>
    <xf numFmtId="43" fontId="18" fillId="35" borderId="38" xfId="51" applyFont="1" applyFill="1" applyBorder="1" applyAlignment="1">
      <alignment vertical="center"/>
    </xf>
    <xf numFmtId="0" fontId="18" fillId="35" borderId="38" xfId="0" applyFont="1" applyFill="1" applyBorder="1" applyAlignment="1">
      <alignment vertical="center"/>
    </xf>
    <xf numFmtId="1" fontId="18" fillId="35" borderId="27" xfId="51" applyNumberFormat="1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2" fontId="39" fillId="0" borderId="41" xfId="0" applyNumberFormat="1" applyFon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18" fillId="36" borderId="18" xfId="51" applyNumberFormat="1" applyFont="1" applyFill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3" fontId="23" fillId="0" borderId="26" xfId="51" applyFont="1" applyBorder="1" applyAlignment="1">
      <alignment horizontal="center" vertical="center"/>
    </xf>
    <xf numFmtId="43" fontId="23" fillId="0" borderId="22" xfId="51" applyFont="1" applyBorder="1" applyAlignment="1">
      <alignment horizontal="center" vertical="center"/>
    </xf>
    <xf numFmtId="43" fontId="23" fillId="0" borderId="41" xfId="51" applyFont="1" applyBorder="1" applyAlignment="1">
      <alignment horizontal="center" vertical="center"/>
    </xf>
    <xf numFmtId="43" fontId="19" fillId="35" borderId="26" xfId="51" applyFont="1" applyFill="1" applyBorder="1" applyAlignment="1">
      <alignment horizontal="center" vertical="center"/>
    </xf>
    <xf numFmtId="43" fontId="19" fillId="35" borderId="22" xfId="51" applyFont="1" applyFill="1" applyBorder="1" applyAlignment="1">
      <alignment horizontal="center" vertical="center"/>
    </xf>
    <xf numFmtId="43" fontId="19" fillId="35" borderId="40" xfId="51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3" fontId="40" fillId="0" borderId="24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44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43" fontId="40" fillId="0" borderId="24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46">
      <selection activeCell="G27" sqref="G27"/>
    </sheetView>
  </sheetViews>
  <sheetFormatPr defaultColWidth="9.140625" defaultRowHeight="15"/>
  <cols>
    <col min="1" max="1" width="44.7109375" style="0" customWidth="1"/>
    <col min="2" max="2" width="16.28125" style="0" customWidth="1"/>
    <col min="3" max="3" width="11.140625" style="0" customWidth="1"/>
    <col min="4" max="4" width="13.28125" style="0" customWidth="1"/>
    <col min="5" max="5" width="12.00390625" style="0" customWidth="1"/>
    <col min="7" max="7" width="12.8515625" style="0" customWidth="1"/>
    <col min="8" max="8" width="15.57421875" style="0" customWidth="1"/>
    <col min="9" max="9" width="10.8515625" style="0" customWidth="1"/>
  </cols>
  <sheetData>
    <row r="1" spans="1:5" ht="16.5" thickBot="1">
      <c r="A1" s="137" t="s">
        <v>130</v>
      </c>
      <c r="B1" s="138"/>
      <c r="C1" s="138"/>
      <c r="D1" s="138"/>
      <c r="E1" s="139"/>
    </row>
    <row r="2" spans="1:5" ht="15.75" thickBot="1">
      <c r="A2" s="140" t="s">
        <v>0</v>
      </c>
      <c r="B2" s="141"/>
      <c r="C2" s="141"/>
      <c r="D2" s="142"/>
      <c r="E2" s="101" t="s">
        <v>1</v>
      </c>
    </row>
    <row r="3" spans="1:5" ht="15.75" customHeight="1">
      <c r="A3" s="121" t="s">
        <v>112</v>
      </c>
      <c r="B3" s="103"/>
      <c r="C3" s="103"/>
      <c r="D3" s="104"/>
      <c r="E3" s="105">
        <v>2</v>
      </c>
    </row>
    <row r="4" spans="1:5" ht="15.75" thickBot="1">
      <c r="A4" s="102" t="s">
        <v>115</v>
      </c>
      <c r="B4" s="106"/>
      <c r="C4" s="106"/>
      <c r="D4" s="107"/>
      <c r="E4" s="108">
        <v>1</v>
      </c>
    </row>
    <row r="5" spans="1:5" ht="15.75" thickBot="1">
      <c r="A5" s="109" t="s">
        <v>2</v>
      </c>
      <c r="B5" s="110"/>
      <c r="C5" s="110"/>
      <c r="D5" s="111"/>
      <c r="E5" s="112">
        <f>SUM(E3:E4)</f>
        <v>3</v>
      </c>
    </row>
    <row r="6" spans="1:5" ht="15.75" thickBot="1">
      <c r="A6" s="113"/>
      <c r="B6" s="114"/>
      <c r="C6" s="115"/>
      <c r="D6" s="115"/>
      <c r="E6" s="116"/>
    </row>
    <row r="7" spans="1:5" ht="15.75" thickBot="1">
      <c r="A7" s="143" t="s">
        <v>3</v>
      </c>
      <c r="B7" s="144"/>
      <c r="C7" s="144"/>
      <c r="D7" s="144"/>
      <c r="E7" s="101" t="s">
        <v>1</v>
      </c>
    </row>
    <row r="8" spans="1:5" ht="15.75" thickBot="1">
      <c r="A8" s="117" t="s">
        <v>114</v>
      </c>
      <c r="B8" s="118"/>
      <c r="C8" s="118"/>
      <c r="D8" s="119"/>
      <c r="E8" s="120">
        <v>1</v>
      </c>
    </row>
    <row r="9" spans="1:5" ht="15">
      <c r="A9" s="5"/>
      <c r="B9" s="3"/>
      <c r="C9" s="3"/>
      <c r="D9" s="6"/>
      <c r="E9" s="7"/>
    </row>
    <row r="10" spans="1:5" ht="15">
      <c r="A10" s="8" t="s">
        <v>4</v>
      </c>
      <c r="B10" s="122" t="s">
        <v>112</v>
      </c>
      <c r="C10" s="6"/>
      <c r="D10" s="3"/>
      <c r="E10" s="4"/>
    </row>
    <row r="11" spans="2:5" ht="15.75" thickBot="1">
      <c r="B11" s="6"/>
      <c r="C11" s="6"/>
      <c r="D11" s="3"/>
      <c r="E11" s="4"/>
    </row>
    <row r="12" spans="1:5" ht="15.75" thickBot="1">
      <c r="A12" s="10" t="s">
        <v>5</v>
      </c>
      <c r="B12" s="11" t="s">
        <v>6</v>
      </c>
      <c r="C12" s="11" t="s">
        <v>1</v>
      </c>
      <c r="D12" s="12" t="s">
        <v>7</v>
      </c>
      <c r="E12" s="13" t="s">
        <v>8</v>
      </c>
    </row>
    <row r="13" spans="1:5" ht="15">
      <c r="A13" s="14" t="s">
        <v>126</v>
      </c>
      <c r="B13" s="15" t="s">
        <v>9</v>
      </c>
      <c r="C13" s="15">
        <v>1</v>
      </c>
      <c r="D13" s="16">
        <v>916.23</v>
      </c>
      <c r="E13" s="17">
        <f>C13*D13</f>
        <v>916.23</v>
      </c>
    </row>
    <row r="14" spans="1:5" ht="15.75" thickBot="1">
      <c r="A14" s="18" t="s">
        <v>10</v>
      </c>
      <c r="B14" s="19" t="s">
        <v>11</v>
      </c>
      <c r="C14" s="19">
        <v>40</v>
      </c>
      <c r="D14" s="20">
        <v>998</v>
      </c>
      <c r="E14" s="21">
        <f>C14*D14/100</f>
        <v>399.2</v>
      </c>
    </row>
    <row r="15" spans="1:5" ht="15.75" thickBot="1">
      <c r="A15" s="22" t="s">
        <v>12</v>
      </c>
      <c r="B15" s="23"/>
      <c r="C15" s="23"/>
      <c r="D15" s="24"/>
      <c r="E15" s="25">
        <f>SUM(E13:E14)</f>
        <v>1315.43</v>
      </c>
    </row>
    <row r="16" spans="1:5" ht="15">
      <c r="A16" s="14" t="s">
        <v>13</v>
      </c>
      <c r="B16" s="15" t="s">
        <v>11</v>
      </c>
      <c r="C16" s="26">
        <f>E129</f>
        <v>0.7102970000000002</v>
      </c>
      <c r="D16" s="27">
        <f>E15</f>
        <v>1315.43</v>
      </c>
      <c r="E16" s="17">
        <f>D16*C16</f>
        <v>934.3459827100003</v>
      </c>
    </row>
    <row r="17" spans="1:5" ht="15">
      <c r="A17" s="18" t="s">
        <v>14</v>
      </c>
      <c r="B17" s="28"/>
      <c r="C17" s="28"/>
      <c r="D17" s="29"/>
      <c r="E17" s="21">
        <f>E15+E16</f>
        <v>2249.7759827100003</v>
      </c>
    </row>
    <row r="18" spans="1:5" ht="15">
      <c r="A18" s="30" t="s">
        <v>15</v>
      </c>
      <c r="B18" s="31" t="s">
        <v>16</v>
      </c>
      <c r="C18" s="32">
        <f>E3</f>
        <v>2</v>
      </c>
      <c r="D18" s="33">
        <f>E17</f>
        <v>2249.7759827100003</v>
      </c>
      <c r="E18" s="34">
        <f>C18*D18</f>
        <v>4499.551965420001</v>
      </c>
    </row>
    <row r="19" spans="1:5" ht="15">
      <c r="A19" s="8"/>
      <c r="B19" s="98"/>
      <c r="C19" s="99"/>
      <c r="D19" s="100"/>
      <c r="E19" s="41"/>
    </row>
    <row r="20" spans="2:5" ht="15.75" thickBot="1">
      <c r="B20" s="122" t="s">
        <v>116</v>
      </c>
      <c r="C20" s="6"/>
      <c r="D20" s="3"/>
      <c r="E20" s="4"/>
    </row>
    <row r="21" spans="1:5" ht="15.75" thickBot="1">
      <c r="A21" s="123" t="s">
        <v>5</v>
      </c>
      <c r="B21" s="125" t="s">
        <v>6</v>
      </c>
      <c r="C21" s="124" t="s">
        <v>1</v>
      </c>
      <c r="D21" s="12" t="s">
        <v>7</v>
      </c>
      <c r="E21" s="13" t="s">
        <v>8</v>
      </c>
    </row>
    <row r="22" spans="1:5" ht="15">
      <c r="A22" s="14" t="s">
        <v>127</v>
      </c>
      <c r="B22" s="15" t="s">
        <v>9</v>
      </c>
      <c r="C22" s="15">
        <v>1</v>
      </c>
      <c r="D22" s="16">
        <v>1105.23</v>
      </c>
      <c r="E22" s="17">
        <f>C22*D22</f>
        <v>1105.23</v>
      </c>
    </row>
    <row r="23" spans="1:5" ht="15">
      <c r="A23" s="35" t="s">
        <v>10</v>
      </c>
      <c r="B23" s="36" t="s">
        <v>11</v>
      </c>
      <c r="C23" s="36">
        <v>20</v>
      </c>
      <c r="D23" s="37">
        <v>998</v>
      </c>
      <c r="E23" s="38">
        <f>C23*D23/100</f>
        <v>199.6</v>
      </c>
    </row>
    <row r="24" spans="1:5" ht="15">
      <c r="A24" s="35" t="s">
        <v>12</v>
      </c>
      <c r="B24" s="28"/>
      <c r="C24" s="28"/>
      <c r="D24" s="29"/>
      <c r="E24" s="34">
        <f>SUM(E22:E23)</f>
        <v>1304.83</v>
      </c>
    </row>
    <row r="25" spans="1:5" ht="15.75" thickBot="1">
      <c r="A25" s="18" t="s">
        <v>13</v>
      </c>
      <c r="B25" s="19" t="s">
        <v>11</v>
      </c>
      <c r="C25" s="39">
        <f>C16</f>
        <v>0.7102970000000002</v>
      </c>
      <c r="D25" s="20">
        <f>E24</f>
        <v>1304.83</v>
      </c>
      <c r="E25" s="21">
        <f>D25*C25</f>
        <v>926.8168345100001</v>
      </c>
    </row>
    <row r="26" spans="1:5" ht="15.75" thickBot="1">
      <c r="A26" s="40" t="s">
        <v>17</v>
      </c>
      <c r="B26" s="23"/>
      <c r="C26" s="23"/>
      <c r="D26" s="24"/>
      <c r="E26" s="25">
        <f>E24+E25</f>
        <v>2231.64683451</v>
      </c>
    </row>
    <row r="27" spans="1:5" ht="15">
      <c r="A27" s="9"/>
      <c r="B27" s="28"/>
      <c r="C27" s="28"/>
      <c r="D27" s="29"/>
      <c r="E27" s="41"/>
    </row>
    <row r="28" spans="1:5" ht="15.75" thickBot="1">
      <c r="A28" s="9" t="s">
        <v>18</v>
      </c>
      <c r="B28" s="6"/>
      <c r="C28" s="6"/>
      <c r="D28" s="3"/>
      <c r="E28" s="4"/>
    </row>
    <row r="29" spans="1:5" ht="15.75" thickBot="1">
      <c r="A29" s="10" t="s">
        <v>5</v>
      </c>
      <c r="B29" s="11" t="s">
        <v>6</v>
      </c>
      <c r="C29" s="11" t="s">
        <v>1</v>
      </c>
      <c r="D29" s="12" t="s">
        <v>7</v>
      </c>
      <c r="E29" s="13" t="s">
        <v>8</v>
      </c>
    </row>
    <row r="30" spans="1:5" ht="15">
      <c r="A30" s="35" t="s">
        <v>113</v>
      </c>
      <c r="B30" s="36" t="s">
        <v>19</v>
      </c>
      <c r="C30" s="1">
        <v>2</v>
      </c>
      <c r="D30" s="42">
        <v>414</v>
      </c>
      <c r="E30" s="43">
        <f>C30*D30</f>
        <v>828</v>
      </c>
    </row>
    <row r="31" spans="1:5" ht="15.75" thickBot="1">
      <c r="A31" s="18" t="s">
        <v>20</v>
      </c>
      <c r="B31" s="19" t="s">
        <v>21</v>
      </c>
      <c r="C31" s="2">
        <v>1</v>
      </c>
      <c r="D31" s="44">
        <v>400</v>
      </c>
      <c r="E31" s="45">
        <f>C31*D31</f>
        <v>400</v>
      </c>
    </row>
    <row r="32" spans="1:5" ht="15.75" thickBot="1">
      <c r="A32" s="46" t="s">
        <v>22</v>
      </c>
      <c r="B32" s="47"/>
      <c r="C32" s="47"/>
      <c r="D32" s="48"/>
      <c r="E32" s="49">
        <f>SUM(E30:E31)</f>
        <v>1228</v>
      </c>
    </row>
    <row r="33" spans="1:5" ht="15.75" thickBot="1">
      <c r="A33" s="9"/>
      <c r="B33" s="6"/>
      <c r="C33" s="6"/>
      <c r="D33" s="3"/>
      <c r="E33" s="4"/>
    </row>
    <row r="34" spans="1:5" ht="15.75" thickBot="1">
      <c r="A34" s="46" t="s">
        <v>23</v>
      </c>
      <c r="B34" s="50"/>
      <c r="C34" s="50"/>
      <c r="D34" s="51"/>
      <c r="E34" s="49">
        <f>E32+E26+E18</f>
        <v>7959.198799930001</v>
      </c>
    </row>
    <row r="35" spans="1:5" ht="15">
      <c r="A35" s="9"/>
      <c r="B35" s="6"/>
      <c r="C35" s="6"/>
      <c r="D35" s="3"/>
      <c r="E35" s="4"/>
    </row>
    <row r="36" spans="1:5" ht="15">
      <c r="A36" s="8" t="s">
        <v>24</v>
      </c>
      <c r="B36" s="6"/>
      <c r="C36" s="6"/>
      <c r="D36" s="3"/>
      <c r="E36" s="4"/>
    </row>
    <row r="37" spans="1:5" ht="15.75" thickBot="1">
      <c r="A37" s="9" t="s">
        <v>25</v>
      </c>
      <c r="B37" s="6"/>
      <c r="C37" s="6"/>
      <c r="D37" s="3"/>
      <c r="E37" s="4"/>
    </row>
    <row r="38" spans="1:5" ht="15.75" thickBot="1">
      <c r="A38" s="10" t="s">
        <v>5</v>
      </c>
      <c r="B38" s="11" t="s">
        <v>6</v>
      </c>
      <c r="C38" s="11" t="s">
        <v>1</v>
      </c>
      <c r="D38" s="12" t="s">
        <v>7</v>
      </c>
      <c r="E38" s="13" t="s">
        <v>8</v>
      </c>
    </row>
    <row r="39" spans="1:5" ht="15">
      <c r="A39" s="14" t="s">
        <v>26</v>
      </c>
      <c r="B39" s="15" t="s">
        <v>21</v>
      </c>
      <c r="C39" s="52">
        <v>2</v>
      </c>
      <c r="D39" s="27">
        <v>150</v>
      </c>
      <c r="E39" s="17">
        <f>(C39*D39)/12</f>
        <v>25</v>
      </c>
    </row>
    <row r="40" spans="1:5" ht="15">
      <c r="A40" s="35" t="s">
        <v>27</v>
      </c>
      <c r="B40" s="36" t="s">
        <v>21</v>
      </c>
      <c r="C40" s="52">
        <v>2</v>
      </c>
      <c r="D40" s="37">
        <v>80</v>
      </c>
      <c r="E40" s="17">
        <f aca="true" t="shared" si="0" ref="E40:E48">(C40*D40)/12</f>
        <v>13.333333333333334</v>
      </c>
    </row>
    <row r="41" spans="1:5" ht="15">
      <c r="A41" s="35" t="s">
        <v>28</v>
      </c>
      <c r="B41" s="36" t="s">
        <v>21</v>
      </c>
      <c r="C41" s="52">
        <v>3</v>
      </c>
      <c r="D41" s="37">
        <v>25</v>
      </c>
      <c r="E41" s="17">
        <f t="shared" si="0"/>
        <v>6.25</v>
      </c>
    </row>
    <row r="42" spans="1:5" ht="15">
      <c r="A42" s="35" t="s">
        <v>29</v>
      </c>
      <c r="B42" s="36" t="s">
        <v>21</v>
      </c>
      <c r="C42" s="52">
        <v>2</v>
      </c>
      <c r="D42" s="37">
        <v>20</v>
      </c>
      <c r="E42" s="17">
        <f t="shared" si="0"/>
        <v>3.3333333333333335</v>
      </c>
    </row>
    <row r="43" spans="1:5" ht="15">
      <c r="A43" s="35" t="s">
        <v>30</v>
      </c>
      <c r="B43" s="36" t="s">
        <v>31</v>
      </c>
      <c r="C43" s="52">
        <v>2</v>
      </c>
      <c r="D43" s="37">
        <v>80</v>
      </c>
      <c r="E43" s="17">
        <f t="shared" si="0"/>
        <v>13.333333333333334</v>
      </c>
    </row>
    <row r="44" spans="1:5" ht="15">
      <c r="A44" s="35" t="s">
        <v>32</v>
      </c>
      <c r="B44" s="36" t="s">
        <v>31</v>
      </c>
      <c r="C44" s="52">
        <v>4</v>
      </c>
      <c r="D44" s="37">
        <v>20</v>
      </c>
      <c r="E44" s="17">
        <f t="shared" si="0"/>
        <v>6.666666666666667</v>
      </c>
    </row>
    <row r="45" spans="1:5" ht="15">
      <c r="A45" s="35" t="s">
        <v>33</v>
      </c>
      <c r="B45" s="36" t="s">
        <v>21</v>
      </c>
      <c r="C45" s="52">
        <v>2</v>
      </c>
      <c r="D45" s="37">
        <v>50</v>
      </c>
      <c r="E45" s="17">
        <f t="shared" si="0"/>
        <v>8.333333333333334</v>
      </c>
    </row>
    <row r="46" spans="1:5" ht="15">
      <c r="A46" s="53" t="s">
        <v>34</v>
      </c>
      <c r="B46" s="54" t="s">
        <v>21</v>
      </c>
      <c r="C46" s="52">
        <v>2</v>
      </c>
      <c r="D46" s="37">
        <v>30</v>
      </c>
      <c r="E46" s="17">
        <f t="shared" si="0"/>
        <v>5</v>
      </c>
    </row>
    <row r="47" spans="1:5" ht="15">
      <c r="A47" s="35" t="s">
        <v>35</v>
      </c>
      <c r="B47" s="36" t="s">
        <v>31</v>
      </c>
      <c r="C47" s="52">
        <v>4</v>
      </c>
      <c r="D47" s="37">
        <v>20</v>
      </c>
      <c r="E47" s="17">
        <f t="shared" si="0"/>
        <v>6.666666666666667</v>
      </c>
    </row>
    <row r="48" spans="1:5" ht="15.75" thickBot="1">
      <c r="A48" s="18" t="s">
        <v>36</v>
      </c>
      <c r="B48" s="19" t="s">
        <v>37</v>
      </c>
      <c r="C48" s="55">
        <v>6</v>
      </c>
      <c r="D48" s="20">
        <v>50</v>
      </c>
      <c r="E48" s="56">
        <f t="shared" si="0"/>
        <v>25</v>
      </c>
    </row>
    <row r="49" spans="1:5" ht="15.75" thickBot="1">
      <c r="A49" s="22" t="s">
        <v>15</v>
      </c>
      <c r="B49" s="57" t="s">
        <v>117</v>
      </c>
      <c r="C49" s="58">
        <v>2</v>
      </c>
      <c r="D49" s="59">
        <f>+SUM(E39:E48)</f>
        <v>112.91666666666667</v>
      </c>
      <c r="E49" s="25">
        <f>C49*D49</f>
        <v>225.83333333333334</v>
      </c>
    </row>
    <row r="50" spans="1:5" ht="15">
      <c r="A50" s="9"/>
      <c r="B50" s="28"/>
      <c r="C50" s="60"/>
      <c r="D50" s="29"/>
      <c r="E50" s="61"/>
    </row>
    <row r="51" spans="1:5" ht="15.75" thickBot="1">
      <c r="A51" s="9" t="s">
        <v>38</v>
      </c>
      <c r="B51" s="6"/>
      <c r="C51" s="6"/>
      <c r="D51" s="3"/>
      <c r="E51" s="4"/>
    </row>
    <row r="52" spans="1:5" ht="15.75" thickBot="1">
      <c r="A52" s="10" t="s">
        <v>5</v>
      </c>
      <c r="B52" s="11" t="s">
        <v>6</v>
      </c>
      <c r="C52" s="11" t="s">
        <v>1</v>
      </c>
      <c r="D52" s="12" t="s">
        <v>7</v>
      </c>
      <c r="E52" s="13" t="s">
        <v>8</v>
      </c>
    </row>
    <row r="53" spans="1:5" ht="15">
      <c r="A53" s="14" t="s">
        <v>26</v>
      </c>
      <c r="B53" s="15" t="s">
        <v>21</v>
      </c>
      <c r="C53" s="52">
        <v>2</v>
      </c>
      <c r="D53" s="27">
        <f>+D39</f>
        <v>150</v>
      </c>
      <c r="E53" s="17">
        <f aca="true" t="shared" si="1" ref="E53:E58">(C53*D53)/12</f>
        <v>25</v>
      </c>
    </row>
    <row r="54" spans="1:5" ht="15">
      <c r="A54" s="35" t="s">
        <v>27</v>
      </c>
      <c r="B54" s="36" t="s">
        <v>21</v>
      </c>
      <c r="C54" s="52">
        <v>2</v>
      </c>
      <c r="D54" s="37">
        <f>+D40</f>
        <v>80</v>
      </c>
      <c r="E54" s="17">
        <f t="shared" si="1"/>
        <v>13.333333333333334</v>
      </c>
    </row>
    <row r="55" spans="1:5" ht="15">
      <c r="A55" s="35" t="s">
        <v>39</v>
      </c>
      <c r="B55" s="36" t="s">
        <v>21</v>
      </c>
      <c r="C55" s="52">
        <v>3</v>
      </c>
      <c r="D55" s="37">
        <f>+D41</f>
        <v>25</v>
      </c>
      <c r="E55" s="17">
        <f t="shared" si="1"/>
        <v>6.25</v>
      </c>
    </row>
    <row r="56" spans="1:5" ht="15">
      <c r="A56" s="35" t="s">
        <v>40</v>
      </c>
      <c r="B56" s="36" t="s">
        <v>31</v>
      </c>
      <c r="C56" s="52">
        <v>2</v>
      </c>
      <c r="D56" s="37">
        <f>+D43</f>
        <v>80</v>
      </c>
      <c r="E56" s="17">
        <f t="shared" si="1"/>
        <v>13.333333333333334</v>
      </c>
    </row>
    <row r="57" spans="1:5" ht="15">
      <c r="A57" s="35" t="s">
        <v>33</v>
      </c>
      <c r="B57" s="36" t="s">
        <v>21</v>
      </c>
      <c r="C57" s="52">
        <v>2</v>
      </c>
      <c r="D57" s="37">
        <f>+D45</f>
        <v>50</v>
      </c>
      <c r="E57" s="17">
        <f t="shared" si="1"/>
        <v>8.333333333333334</v>
      </c>
    </row>
    <row r="58" spans="1:5" ht="15.75" thickBot="1">
      <c r="A58" s="18" t="s">
        <v>36</v>
      </c>
      <c r="B58" s="19" t="s">
        <v>37</v>
      </c>
      <c r="C58" s="55">
        <v>4</v>
      </c>
      <c r="D58" s="20">
        <f>+D48</f>
        <v>50</v>
      </c>
      <c r="E58" s="56">
        <f t="shared" si="1"/>
        <v>16.666666666666668</v>
      </c>
    </row>
    <row r="59" spans="1:5" ht="15.75" thickBot="1">
      <c r="A59" s="22" t="s">
        <v>15</v>
      </c>
      <c r="B59" s="57" t="s">
        <v>20</v>
      </c>
      <c r="C59" s="58">
        <v>1</v>
      </c>
      <c r="D59" s="59">
        <f>+SUM(E53:E58)</f>
        <v>82.91666666666667</v>
      </c>
      <c r="E59" s="25">
        <f>C59*D59</f>
        <v>82.91666666666667</v>
      </c>
    </row>
    <row r="60" spans="1:5" ht="15.75" thickBot="1">
      <c r="A60" s="9"/>
      <c r="B60" s="6"/>
      <c r="C60" s="6"/>
      <c r="D60" s="3"/>
      <c r="E60" s="4"/>
    </row>
    <row r="61" spans="1:5" ht="15.75" thickBot="1">
      <c r="A61" s="46" t="s">
        <v>41</v>
      </c>
      <c r="B61" s="47"/>
      <c r="C61" s="47"/>
      <c r="D61" s="48"/>
      <c r="E61" s="62">
        <f>E59+E49</f>
        <v>308.75</v>
      </c>
    </row>
    <row r="62" spans="1:5" ht="15">
      <c r="A62" s="9"/>
      <c r="B62" s="6"/>
      <c r="C62" s="6"/>
      <c r="D62" s="3"/>
      <c r="E62" s="4"/>
    </row>
    <row r="63" spans="1:5" ht="15">
      <c r="A63" s="8" t="s">
        <v>42</v>
      </c>
      <c r="B63" s="6"/>
      <c r="C63" s="6"/>
      <c r="D63" s="3"/>
      <c r="E63" s="4"/>
    </row>
    <row r="64" spans="1:5" ht="15.75" thickBot="1">
      <c r="A64" s="126" t="s">
        <v>119</v>
      </c>
      <c r="B64" s="6"/>
      <c r="C64" s="6"/>
      <c r="D64" s="3"/>
      <c r="E64" s="4"/>
    </row>
    <row r="65" spans="1:5" ht="15.75" thickBot="1">
      <c r="A65" s="10" t="s">
        <v>5</v>
      </c>
      <c r="B65" s="11" t="s">
        <v>6</v>
      </c>
      <c r="C65" s="11" t="s">
        <v>1</v>
      </c>
      <c r="D65" s="12" t="s">
        <v>7</v>
      </c>
      <c r="E65" s="13" t="s">
        <v>8</v>
      </c>
    </row>
    <row r="66" spans="1:5" ht="15">
      <c r="A66" s="127" t="s">
        <v>43</v>
      </c>
      <c r="B66" s="36" t="s">
        <v>44</v>
      </c>
      <c r="C66" s="36">
        <v>12</v>
      </c>
      <c r="D66" s="37">
        <v>30000</v>
      </c>
      <c r="E66" s="38">
        <f>D66/C66</f>
        <v>2500</v>
      </c>
    </row>
    <row r="67" spans="1:5" ht="15">
      <c r="A67" s="128" t="s">
        <v>45</v>
      </c>
      <c r="B67" s="15" t="s">
        <v>21</v>
      </c>
      <c r="C67" s="15">
        <v>12</v>
      </c>
      <c r="D67" s="27">
        <f>150000*1.5%</f>
        <v>2250</v>
      </c>
      <c r="E67" s="38">
        <f>D67/C67</f>
        <v>187.5</v>
      </c>
    </row>
    <row r="68" spans="1:5" ht="15">
      <c r="A68" s="127" t="s">
        <v>46</v>
      </c>
      <c r="B68" s="36" t="s">
        <v>21</v>
      </c>
      <c r="C68" s="36">
        <v>12</v>
      </c>
      <c r="D68" s="37">
        <v>92.26</v>
      </c>
      <c r="E68" s="38">
        <f>C68*D68/100</f>
        <v>11.071200000000001</v>
      </c>
    </row>
    <row r="69" spans="1:5" ht="15.75" thickBot="1">
      <c r="A69" s="35" t="s">
        <v>118</v>
      </c>
      <c r="B69" s="36" t="s">
        <v>21</v>
      </c>
      <c r="C69" s="36">
        <v>12</v>
      </c>
      <c r="D69" s="37">
        <v>1500</v>
      </c>
      <c r="E69" s="38">
        <f>C69*D69/100</f>
        <v>180</v>
      </c>
    </row>
    <row r="70" spans="1:5" ht="15.75" thickBot="1">
      <c r="A70" s="9"/>
      <c r="B70" s="6"/>
      <c r="C70" s="6"/>
      <c r="D70" s="3" t="s">
        <v>47</v>
      </c>
      <c r="E70" s="62">
        <f>SUM(E66:E69)</f>
        <v>2878.5712</v>
      </c>
    </row>
    <row r="71" spans="1:5" ht="15.75" thickBot="1">
      <c r="A71" s="9" t="s">
        <v>48</v>
      </c>
      <c r="B71" s="63"/>
      <c r="C71" s="6"/>
      <c r="D71" s="3"/>
      <c r="E71" s="4"/>
    </row>
    <row r="72" spans="1:5" ht="15.75" thickBot="1">
      <c r="A72" s="10" t="s">
        <v>5</v>
      </c>
      <c r="B72" s="11" t="s">
        <v>6</v>
      </c>
      <c r="C72" s="11" t="s">
        <v>1</v>
      </c>
      <c r="D72" s="12" t="s">
        <v>7</v>
      </c>
      <c r="E72" s="13" t="s">
        <v>8</v>
      </c>
    </row>
    <row r="73" spans="1:5" ht="15">
      <c r="A73" s="14" t="s">
        <v>49</v>
      </c>
      <c r="B73" s="15" t="s">
        <v>50</v>
      </c>
      <c r="C73" s="64">
        <v>3</v>
      </c>
      <c r="D73" s="135">
        <v>3.3</v>
      </c>
      <c r="E73" s="17">
        <f>D73/C73</f>
        <v>1.0999999999999999</v>
      </c>
    </row>
    <row r="74" spans="1:5" ht="15">
      <c r="A74" s="35" t="s">
        <v>51</v>
      </c>
      <c r="B74" s="36" t="s">
        <v>52</v>
      </c>
      <c r="C74" s="136">
        <f>B101</f>
        <v>1612.5</v>
      </c>
      <c r="D74" s="27">
        <f>E73</f>
        <v>1.0999999999999999</v>
      </c>
      <c r="E74" s="17">
        <f aca="true" t="shared" si="2" ref="E74:E80">D74*C74</f>
        <v>1773.7499999999998</v>
      </c>
    </row>
    <row r="75" spans="1:5" ht="15">
      <c r="A75" s="35" t="s">
        <v>53</v>
      </c>
      <c r="B75" s="36" t="s">
        <v>54</v>
      </c>
      <c r="C75" s="65">
        <v>5</v>
      </c>
      <c r="D75" s="37">
        <v>10</v>
      </c>
      <c r="E75" s="17">
        <f t="shared" si="2"/>
        <v>50</v>
      </c>
    </row>
    <row r="76" spans="1:5" ht="15">
      <c r="A76" s="35" t="s">
        <v>55</v>
      </c>
      <c r="B76" s="36" t="s">
        <v>54</v>
      </c>
      <c r="C76" s="36">
        <v>2</v>
      </c>
      <c r="D76" s="37">
        <v>10</v>
      </c>
      <c r="E76" s="17">
        <f t="shared" si="2"/>
        <v>20</v>
      </c>
    </row>
    <row r="77" spans="1:5" ht="15">
      <c r="A77" s="35" t="s">
        <v>56</v>
      </c>
      <c r="B77" s="36" t="s">
        <v>54</v>
      </c>
      <c r="C77" s="65">
        <v>1</v>
      </c>
      <c r="D77" s="37">
        <v>20</v>
      </c>
      <c r="E77" s="17">
        <f t="shared" si="2"/>
        <v>20</v>
      </c>
    </row>
    <row r="78" spans="1:5" ht="15">
      <c r="A78" s="35" t="s">
        <v>57</v>
      </c>
      <c r="B78" s="36" t="s">
        <v>54</v>
      </c>
      <c r="C78" s="36">
        <v>2</v>
      </c>
      <c r="D78" s="37">
        <v>10</v>
      </c>
      <c r="E78" s="17">
        <f t="shared" si="2"/>
        <v>20</v>
      </c>
    </row>
    <row r="79" spans="1:5" ht="15">
      <c r="A79" s="35" t="s">
        <v>58</v>
      </c>
      <c r="B79" s="36" t="s">
        <v>59</v>
      </c>
      <c r="C79" s="65">
        <v>2</v>
      </c>
      <c r="D79" s="37">
        <v>10</v>
      </c>
      <c r="E79" s="17">
        <f t="shared" si="2"/>
        <v>20</v>
      </c>
    </row>
    <row r="80" spans="1:5" ht="15">
      <c r="A80" s="35" t="s">
        <v>60</v>
      </c>
      <c r="B80" s="36" t="s">
        <v>61</v>
      </c>
      <c r="C80" s="65">
        <v>1</v>
      </c>
      <c r="D80" s="37">
        <v>500</v>
      </c>
      <c r="E80" s="38">
        <f t="shared" si="2"/>
        <v>500</v>
      </c>
    </row>
    <row r="81" spans="1:5" ht="15.75" thickBot="1">
      <c r="A81" s="66" t="s">
        <v>62</v>
      </c>
      <c r="B81" s="67" t="s">
        <v>63</v>
      </c>
      <c r="C81" s="67">
        <v>6</v>
      </c>
      <c r="D81" s="68">
        <v>2400</v>
      </c>
      <c r="E81" s="56">
        <f>(D81*C81)/12</f>
        <v>1200</v>
      </c>
    </row>
    <row r="82" spans="1:5" ht="15.75" thickBot="1">
      <c r="A82" s="69" t="s">
        <v>64</v>
      </c>
      <c r="B82" s="47"/>
      <c r="C82" s="47"/>
      <c r="D82" s="48"/>
      <c r="E82" s="62">
        <f>SUM(E74:E81)</f>
        <v>3603.75</v>
      </c>
    </row>
    <row r="83" spans="1:5" ht="15">
      <c r="A83" s="9"/>
      <c r="B83" s="6"/>
      <c r="C83" s="6"/>
      <c r="D83" s="3"/>
      <c r="E83" s="4"/>
    </row>
    <row r="84" spans="1:5" ht="15.75" thickBot="1">
      <c r="A84" s="8" t="s">
        <v>65</v>
      </c>
      <c r="B84" s="6"/>
      <c r="C84" s="6"/>
      <c r="D84" s="3"/>
      <c r="E84" s="4"/>
    </row>
    <row r="85" spans="1:5" ht="15.75" thickBot="1">
      <c r="A85" s="10" t="s">
        <v>5</v>
      </c>
      <c r="B85" s="11" t="s">
        <v>6</v>
      </c>
      <c r="C85" s="11" t="s">
        <v>1</v>
      </c>
      <c r="D85" s="12" t="s">
        <v>66</v>
      </c>
      <c r="E85" s="13" t="s">
        <v>67</v>
      </c>
    </row>
    <row r="86" spans="1:5" ht="15.75" thickBot="1">
      <c r="A86" s="40" t="s">
        <v>68</v>
      </c>
      <c r="B86" s="70" t="s">
        <v>11</v>
      </c>
      <c r="C86" s="70">
        <f>SUM(C87:C92)</f>
        <v>29.65</v>
      </c>
      <c r="D86" s="71">
        <f>E34+E49+E61+E70+E82</f>
        <v>14976.103333263334</v>
      </c>
      <c r="E86" s="72">
        <f>C86*D86/100</f>
        <v>4440.414638312578</v>
      </c>
    </row>
    <row r="87" spans="1:5" ht="15">
      <c r="A87" s="9" t="s">
        <v>69</v>
      </c>
      <c r="B87" s="28" t="s">
        <v>11</v>
      </c>
      <c r="C87" s="28">
        <v>3</v>
      </c>
      <c r="D87" s="29"/>
      <c r="E87" s="61"/>
    </row>
    <row r="88" spans="1:5" ht="15">
      <c r="A88" s="9" t="s">
        <v>70</v>
      </c>
      <c r="B88" s="28" t="s">
        <v>11</v>
      </c>
      <c r="C88" s="28">
        <v>0.65</v>
      </c>
      <c r="D88" s="29"/>
      <c r="E88" s="61"/>
    </row>
    <row r="89" spans="1:5" ht="15">
      <c r="A89" s="9" t="s">
        <v>71</v>
      </c>
      <c r="B89" s="28" t="s">
        <v>11</v>
      </c>
      <c r="C89" s="60">
        <v>3</v>
      </c>
      <c r="D89" s="29"/>
      <c r="E89" s="61"/>
    </row>
    <row r="90" spans="1:5" ht="15">
      <c r="A90" s="9" t="s">
        <v>72</v>
      </c>
      <c r="B90" s="28" t="s">
        <v>11</v>
      </c>
      <c r="C90" s="28">
        <v>3</v>
      </c>
      <c r="D90" s="29"/>
      <c r="E90" s="61"/>
    </row>
    <row r="91" spans="1:5" ht="15">
      <c r="A91" s="9" t="s">
        <v>73</v>
      </c>
      <c r="B91" s="28" t="s">
        <v>11</v>
      </c>
      <c r="C91" s="73">
        <v>20</v>
      </c>
      <c r="D91" s="29"/>
      <c r="E91" s="61"/>
    </row>
    <row r="92" spans="1:5" ht="15.75" thickBot="1">
      <c r="A92" s="9"/>
      <c r="B92" s="6"/>
      <c r="C92" s="6"/>
      <c r="D92" s="3"/>
      <c r="E92" s="4"/>
    </row>
    <row r="93" spans="1:5" ht="15.75" thickBot="1">
      <c r="A93" s="10" t="s">
        <v>5</v>
      </c>
      <c r="B93" s="11" t="s">
        <v>6</v>
      </c>
      <c r="C93" s="11" t="s">
        <v>1</v>
      </c>
      <c r="D93" s="12"/>
      <c r="E93" s="13" t="s">
        <v>74</v>
      </c>
    </row>
    <row r="94" spans="1:5" ht="15.75" thickBot="1">
      <c r="A94" s="69" t="s">
        <v>75</v>
      </c>
      <c r="B94" s="23" t="s">
        <v>76</v>
      </c>
      <c r="C94" s="23">
        <v>1</v>
      </c>
      <c r="D94" s="24"/>
      <c r="E94" s="74">
        <f>D86+E86</f>
        <v>19416.51797157591</v>
      </c>
    </row>
    <row r="95" spans="1:5" ht="15.75" thickBot="1">
      <c r="A95" s="75" t="s">
        <v>77</v>
      </c>
      <c r="B95" s="76" t="s">
        <v>76</v>
      </c>
      <c r="C95" s="76">
        <v>12</v>
      </c>
      <c r="D95" s="77">
        <f>E94</f>
        <v>19416.51797157591</v>
      </c>
      <c r="E95" s="78">
        <f>D95*C95</f>
        <v>232998.21565891092</v>
      </c>
    </row>
    <row r="96" spans="1:5" ht="15">
      <c r="A96" s="6"/>
      <c r="B96" s="6"/>
      <c r="C96" s="6"/>
      <c r="D96" s="79"/>
      <c r="E96" s="79"/>
    </row>
    <row r="97" spans="1:5" ht="84" customHeight="1">
      <c r="A97" s="129" t="s">
        <v>78</v>
      </c>
      <c r="B97" s="130">
        <v>270</v>
      </c>
      <c r="C97" s="145" t="s">
        <v>129</v>
      </c>
      <c r="D97" s="145"/>
      <c r="E97" s="145"/>
    </row>
    <row r="98" spans="2:5" ht="28.5" customHeight="1" thickBot="1">
      <c r="B98" s="130">
        <v>105</v>
      </c>
      <c r="C98" s="145" t="s">
        <v>128</v>
      </c>
      <c r="D98" s="145"/>
      <c r="E98" s="145"/>
    </row>
    <row r="99" spans="1:5" ht="15.75" thickBot="1">
      <c r="A99" t="s">
        <v>79</v>
      </c>
      <c r="B99" s="131">
        <f>SUM(B97:B98)</f>
        <v>375</v>
      </c>
      <c r="C99" t="s">
        <v>80</v>
      </c>
      <c r="E99" s="79"/>
    </row>
    <row r="100" spans="1:5" ht="15.75" thickBot="1">
      <c r="A100" t="s">
        <v>81</v>
      </c>
      <c r="B100" s="130">
        <v>4.3</v>
      </c>
      <c r="C100" t="s">
        <v>82</v>
      </c>
      <c r="E100" s="79"/>
    </row>
    <row r="101" spans="1:3" ht="15.75" thickBot="1">
      <c r="A101" s="80" t="s">
        <v>83</v>
      </c>
      <c r="B101" s="132">
        <f>B99*B100</f>
        <v>1612.5</v>
      </c>
      <c r="C101" t="s">
        <v>84</v>
      </c>
    </row>
    <row r="102" spans="1:3" ht="15.75" thickBot="1">
      <c r="A102" s="81" t="s">
        <v>120</v>
      </c>
      <c r="B102" s="133">
        <f>B101*12</f>
        <v>19350</v>
      </c>
      <c r="C102" t="s">
        <v>85</v>
      </c>
    </row>
    <row r="103" ht="15">
      <c r="B103" s="134"/>
    </row>
    <row r="104" spans="1:5" ht="15.75" thickBot="1">
      <c r="A104" s="75"/>
      <c r="B104" s="76"/>
      <c r="C104" s="76"/>
      <c r="D104" s="77"/>
      <c r="E104" s="82"/>
    </row>
    <row r="105" spans="1:5" ht="15">
      <c r="A105" s="6"/>
      <c r="B105" s="28"/>
      <c r="C105" s="28"/>
      <c r="D105" s="79"/>
      <c r="E105" s="79"/>
    </row>
    <row r="106" spans="1:6" ht="15">
      <c r="A106" s="146" t="s">
        <v>86</v>
      </c>
      <c r="B106" s="146"/>
      <c r="C106" s="146"/>
      <c r="D106" s="146"/>
      <c r="E106" s="146"/>
      <c r="F106" s="83"/>
    </row>
    <row r="107" spans="1:6" ht="15">
      <c r="A107" s="146" t="s">
        <v>87</v>
      </c>
      <c r="B107" s="146"/>
      <c r="C107" s="146"/>
      <c r="D107" s="146"/>
      <c r="E107" s="146"/>
      <c r="F107" s="83"/>
    </row>
    <row r="108" spans="1:6" ht="15">
      <c r="A108" s="147"/>
      <c r="B108" s="148"/>
      <c r="C108" s="148"/>
      <c r="D108" s="148"/>
      <c r="E108" s="149"/>
      <c r="F108" s="83"/>
    </row>
    <row r="109" spans="1:6" ht="15">
      <c r="A109" s="150"/>
      <c r="B109" s="150"/>
      <c r="C109" s="84" t="s">
        <v>88</v>
      </c>
      <c r="D109" s="84"/>
      <c r="E109" s="84">
        <v>1280.3</v>
      </c>
      <c r="F109" s="83"/>
    </row>
    <row r="110" spans="1:6" ht="15">
      <c r="A110" s="150"/>
      <c r="B110" s="150"/>
      <c r="C110" s="85" t="s">
        <v>89</v>
      </c>
      <c r="D110" s="85" t="s">
        <v>90</v>
      </c>
      <c r="E110" s="85" t="s">
        <v>91</v>
      </c>
      <c r="F110" s="83"/>
    </row>
    <row r="111" spans="1:6" ht="15">
      <c r="A111" s="151" t="s">
        <v>92</v>
      </c>
      <c r="B111" s="152"/>
      <c r="C111" s="86" t="s">
        <v>93</v>
      </c>
      <c r="D111" s="87">
        <v>0.2</v>
      </c>
      <c r="E111" s="86">
        <f>E109*D111</f>
        <v>256.06</v>
      </c>
      <c r="F111" s="83"/>
    </row>
    <row r="112" spans="1:6" ht="15">
      <c r="A112" s="151" t="s">
        <v>94</v>
      </c>
      <c r="B112" s="152"/>
      <c r="C112" s="86" t="s">
        <v>93</v>
      </c>
      <c r="D112" s="88">
        <v>0.088</v>
      </c>
      <c r="E112" s="86">
        <f>E109*D112</f>
        <v>112.6664</v>
      </c>
      <c r="F112" s="83"/>
    </row>
    <row r="113" spans="1:6" ht="15">
      <c r="A113" s="153" t="s">
        <v>95</v>
      </c>
      <c r="B113" s="153"/>
      <c r="C113" s="84" t="s">
        <v>95</v>
      </c>
      <c r="D113" s="89">
        <v>0.08333333333333333</v>
      </c>
      <c r="E113" s="84">
        <f>E109*D113</f>
        <v>106.69166666666666</v>
      </c>
      <c r="F113" s="83"/>
    </row>
    <row r="114" spans="1:6" ht="15">
      <c r="A114" s="154" t="s">
        <v>96</v>
      </c>
      <c r="B114" s="153"/>
      <c r="C114" s="84" t="s">
        <v>97</v>
      </c>
      <c r="D114" s="88">
        <v>0.3333</v>
      </c>
      <c r="E114" s="84">
        <f>E113*D114</f>
        <v>35.560332499999994</v>
      </c>
      <c r="F114" s="83"/>
    </row>
    <row r="115" spans="1:6" ht="15">
      <c r="A115" s="153" t="s">
        <v>98</v>
      </c>
      <c r="B115" s="153"/>
      <c r="C115" s="90"/>
      <c r="D115" s="87">
        <v>0.08</v>
      </c>
      <c r="E115" s="84">
        <f>(E114+E113)*D115</f>
        <v>11.380159933333331</v>
      </c>
      <c r="F115" s="83"/>
    </row>
    <row r="116" spans="1:6" ht="15">
      <c r="A116" s="153" t="s">
        <v>99</v>
      </c>
      <c r="B116" s="153"/>
      <c r="C116" s="91"/>
      <c r="D116" s="89">
        <v>0.08333333333333333</v>
      </c>
      <c r="E116" s="84">
        <f>E109*D116</f>
        <v>106.69166666666666</v>
      </c>
      <c r="F116" s="83"/>
    </row>
    <row r="117" spans="1:6" ht="15">
      <c r="A117" s="153" t="s">
        <v>100</v>
      </c>
      <c r="B117" s="153"/>
      <c r="C117" s="91"/>
      <c r="D117" s="87">
        <v>0.08</v>
      </c>
      <c r="E117" s="84">
        <f>E116*D117</f>
        <v>8.535333333333334</v>
      </c>
      <c r="F117" s="83"/>
    </row>
    <row r="118" spans="1:6" ht="15">
      <c r="A118" s="151" t="s">
        <v>101</v>
      </c>
      <c r="B118" s="152"/>
      <c r="C118" s="91"/>
      <c r="D118" s="88">
        <v>0.0254</v>
      </c>
      <c r="E118" s="84">
        <f>E109*D118</f>
        <v>32.519619999999996</v>
      </c>
      <c r="F118" s="83"/>
    </row>
    <row r="119" spans="1:6" ht="15">
      <c r="A119" s="151" t="s">
        <v>102</v>
      </c>
      <c r="B119" s="152"/>
      <c r="C119" s="91"/>
      <c r="D119" s="88">
        <v>0.0416</v>
      </c>
      <c r="E119" s="84">
        <f>E109*D119</f>
        <v>53.260479999999994</v>
      </c>
      <c r="F119" s="83"/>
    </row>
    <row r="120" spans="1:6" ht="15">
      <c r="A120" s="153" t="s">
        <v>103</v>
      </c>
      <c r="B120" s="153"/>
      <c r="C120" s="91"/>
      <c r="D120" s="87">
        <v>0.5</v>
      </c>
      <c r="E120" s="84">
        <f>D127*D120</f>
        <v>51.211999999999996</v>
      </c>
      <c r="F120" s="83"/>
    </row>
    <row r="121" spans="1:6" ht="15">
      <c r="A121" s="92" t="s">
        <v>104</v>
      </c>
      <c r="B121" s="92"/>
      <c r="C121" s="91"/>
      <c r="D121" s="87">
        <v>0.03</v>
      </c>
      <c r="E121" s="84">
        <f>$E$109*D121</f>
        <v>38.409</v>
      </c>
      <c r="F121" s="83"/>
    </row>
    <row r="122" spans="1:6" ht="15">
      <c r="A122" s="92" t="s">
        <v>105</v>
      </c>
      <c r="B122" s="92"/>
      <c r="C122" s="91"/>
      <c r="D122" s="87">
        <v>0.025</v>
      </c>
      <c r="E122" s="84">
        <f>$E$109*D122</f>
        <v>32.0075</v>
      </c>
      <c r="F122" s="83"/>
    </row>
    <row r="123" spans="1:6" ht="15">
      <c r="A123" s="92" t="s">
        <v>106</v>
      </c>
      <c r="B123" s="92"/>
      <c r="C123" s="91"/>
      <c r="D123" s="88">
        <v>0.006</v>
      </c>
      <c r="E123" s="84">
        <f>$E$109*D123</f>
        <v>7.6818</v>
      </c>
      <c r="F123" s="83"/>
    </row>
    <row r="124" spans="1:6" ht="15">
      <c r="A124" s="92" t="s">
        <v>107</v>
      </c>
      <c r="B124" s="92"/>
      <c r="C124" s="91"/>
      <c r="D124" s="88">
        <v>0.025</v>
      </c>
      <c r="E124" s="84">
        <f>$E$109*D124</f>
        <v>32.0075</v>
      </c>
      <c r="F124" s="83"/>
    </row>
    <row r="125" spans="1:6" ht="15">
      <c r="A125" s="92" t="s">
        <v>108</v>
      </c>
      <c r="B125" s="92"/>
      <c r="C125" s="91"/>
      <c r="D125" s="88">
        <v>0.0193</v>
      </c>
      <c r="E125" s="84">
        <f>$E$109*D125</f>
        <v>24.70979</v>
      </c>
      <c r="F125" s="83"/>
    </row>
    <row r="126" spans="1:6" ht="15">
      <c r="A126" s="92"/>
      <c r="B126" s="92"/>
      <c r="C126" s="91"/>
      <c r="D126" s="87"/>
      <c r="E126" s="84"/>
      <c r="F126" s="83"/>
    </row>
    <row r="127" spans="1:6" ht="15">
      <c r="A127" s="153" t="s">
        <v>109</v>
      </c>
      <c r="B127" s="153"/>
      <c r="C127" s="87">
        <v>0.08</v>
      </c>
      <c r="D127" s="86">
        <f>E109*C127</f>
        <v>102.42399999999999</v>
      </c>
      <c r="E127" s="91"/>
      <c r="F127" s="83"/>
    </row>
    <row r="128" spans="1:6" ht="15">
      <c r="A128" s="147"/>
      <c r="B128" s="149"/>
      <c r="C128" s="90"/>
      <c r="D128" s="90"/>
      <c r="E128" s="93">
        <f>SUM(E111:E127)</f>
        <v>909.3932491000002</v>
      </c>
      <c r="F128" s="83"/>
    </row>
    <row r="129" spans="1:5" ht="15">
      <c r="A129" s="94"/>
      <c r="B129" s="94"/>
      <c r="C129" s="94"/>
      <c r="D129" s="95" t="s">
        <v>110</v>
      </c>
      <c r="E129" s="96">
        <f>(E128/E109)</f>
        <v>0.7102970000000002</v>
      </c>
    </row>
    <row r="130" spans="1:5" ht="15">
      <c r="A130" s="97"/>
      <c r="B130" s="97"/>
      <c r="C130" s="97"/>
      <c r="D130" s="97" t="s">
        <v>111</v>
      </c>
      <c r="E130" s="97"/>
    </row>
    <row r="132" ht="15">
      <c r="A132" t="s">
        <v>121</v>
      </c>
    </row>
    <row r="133" ht="15">
      <c r="A133" t="s">
        <v>122</v>
      </c>
    </row>
    <row r="134" ht="15">
      <c r="A134" t="s">
        <v>123</v>
      </c>
    </row>
    <row r="135" ht="15">
      <c r="A135" t="s">
        <v>124</v>
      </c>
    </row>
    <row r="136" ht="15">
      <c r="A136" t="s">
        <v>125</v>
      </c>
    </row>
  </sheetData>
  <sheetProtection/>
  <mergeCells count="22">
    <mergeCell ref="A119:B119"/>
    <mergeCell ref="A120:B120"/>
    <mergeCell ref="A127:B127"/>
    <mergeCell ref="A128:B128"/>
    <mergeCell ref="A113:B113"/>
    <mergeCell ref="A114:B114"/>
    <mergeCell ref="A115:B115"/>
    <mergeCell ref="A116:B116"/>
    <mergeCell ref="A117:B117"/>
    <mergeCell ref="A118:B118"/>
    <mergeCell ref="A107:E107"/>
    <mergeCell ref="A108:E108"/>
    <mergeCell ref="A109:B109"/>
    <mergeCell ref="A110:B110"/>
    <mergeCell ref="A111:B111"/>
    <mergeCell ref="A112:B112"/>
    <mergeCell ref="A1:E1"/>
    <mergeCell ref="A2:D2"/>
    <mergeCell ref="A7:D7"/>
    <mergeCell ref="C97:E97"/>
    <mergeCell ref="C98:E98"/>
    <mergeCell ref="A106:E10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Schreiner</dc:creator>
  <cp:keywords/>
  <dc:description/>
  <cp:lastModifiedBy>licitacoes</cp:lastModifiedBy>
  <dcterms:created xsi:type="dcterms:W3CDTF">2020-10-13T16:29:42Z</dcterms:created>
  <dcterms:modified xsi:type="dcterms:W3CDTF">2020-11-10T11:47:47Z</dcterms:modified>
  <cp:category/>
  <cp:version/>
  <cp:contentType/>
  <cp:contentStatus/>
</cp:coreProperties>
</file>